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n\Desktop\"/>
    </mc:Choice>
  </mc:AlternateContent>
  <xr:revisionPtr revIDLastSave="0" documentId="13_ncr:1_{5F0F63B9-239F-4C7A-A245-5136BE91A2D2}" xr6:coauthVersionLast="36" xr6:coauthVersionMax="36" xr10:uidLastSave="{00000000-0000-0000-0000-000000000000}"/>
  <bookViews>
    <workbookView xWindow="0" yWindow="0" windowWidth="32914" windowHeight="14100" xr2:uid="{00000000-000D-0000-FFFF-FFFF00000000}"/>
  </bookViews>
  <sheets>
    <sheet name="FY2026 RPDC " sheetId="1" r:id="rId1"/>
    <sheet name="SingleDistrict" sheetId="12" r:id="rId2"/>
    <sheet name="Valuations" sheetId="13" state="hidden" r:id="rId3"/>
    <sheet name="Sheet1" sheetId="11" state="hidden" r:id="rId4"/>
  </sheets>
  <externalReferences>
    <externalReference r:id="rId5"/>
  </externalReferences>
  <definedNames>
    <definedName name="_xlcn.WorksheetConnection_FY2017RPDCB7P342" hidden="1">'FY2026 RPDC '!$B$7:$Q$332</definedName>
    <definedName name="C_I_Prorate">#REF!</definedName>
    <definedName name="DistrictName">'[1]Aid &amp; Levy Input'!$E$3:$E$327</definedName>
    <definedName name="_xlnm.Print_Area" localSheetId="1">SingleDistrict!$A$1:$H$23</definedName>
    <definedName name="_xlnm.Print_Area">#REF!</definedName>
    <definedName name="_xlnm.Print_Titles" localSheetId="0">'FY2026 RPDC '!$3:$7</definedName>
    <definedName name="stop">#REF!</definedName>
    <definedName name="SW">#REF!</definedName>
  </definedNames>
  <calcPr calcId="191029" concurrentCalc="0"/>
  <extLst>
    <ext xmlns:x15="http://schemas.microsoft.com/office/spreadsheetml/2010/11/main" uri="{FCE2AD5D-F65C-4FA6-A056-5C36A1767C68}">
      <x15:dataModel>
        <x15:modelTables>
          <x15:modelTable id="Range-8ba2b558-0e90-4d72-a799-755d628c7741" name="Range" connection="WorksheetConnection_FY2017 RPDC !$B$7:$P$342"/>
        </x15:modelTables>
      </x15:dataModel>
    </ext>
  </extLst>
</workbook>
</file>

<file path=xl/calcChain.xml><?xml version="1.0" encoding="utf-8"?>
<calcChain xmlns="http://schemas.openxmlformats.org/spreadsheetml/2006/main">
  <c r="U8" i="1" l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G2" i="1"/>
  <c r="C24" i="11"/>
  <c r="C2" i="11"/>
  <c r="B1" i="12"/>
  <c r="B11" i="12"/>
  <c r="F11" i="12"/>
  <c r="I22" i="1"/>
  <c r="I14" i="1"/>
  <c r="I13" i="1"/>
  <c r="I10" i="1"/>
  <c r="I9" i="1"/>
  <c r="I11" i="1"/>
  <c r="I12" i="1"/>
  <c r="I15" i="1"/>
  <c r="I16" i="1"/>
  <c r="I17" i="1"/>
  <c r="I18" i="1"/>
  <c r="I19" i="1"/>
  <c r="I20" i="1"/>
  <c r="I21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C41" i="11"/>
  <c r="C1" i="11"/>
  <c r="B2" i="11"/>
  <c r="I8" i="1"/>
  <c r="R8" i="1"/>
  <c r="S8" i="1"/>
  <c r="M1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R9" i="1"/>
  <c r="S9" i="1"/>
  <c r="R10" i="1"/>
  <c r="S10" i="1"/>
  <c r="R11" i="1"/>
  <c r="R12" i="1"/>
  <c r="S12" i="1"/>
  <c r="R13" i="1"/>
  <c r="S13" i="1"/>
  <c r="R14" i="1"/>
  <c r="S14" i="1"/>
  <c r="R15" i="1"/>
  <c r="S15" i="1"/>
  <c r="R16" i="1"/>
  <c r="S16" i="1"/>
  <c r="R17" i="1"/>
  <c r="S17" i="1"/>
  <c r="R18" i="1"/>
  <c r="S18" i="1"/>
  <c r="R19" i="1"/>
  <c r="S19" i="1"/>
  <c r="R20" i="1"/>
  <c r="S20" i="1"/>
  <c r="R21" i="1"/>
  <c r="S21" i="1"/>
  <c r="R22" i="1"/>
  <c r="S22" i="1"/>
  <c r="R23" i="1"/>
  <c r="S23" i="1"/>
  <c r="R24" i="1"/>
  <c r="S24" i="1"/>
  <c r="R225" i="1"/>
  <c r="S225" i="1"/>
  <c r="R25" i="1"/>
  <c r="S25" i="1"/>
  <c r="R26" i="1"/>
  <c r="S26" i="1"/>
  <c r="R27" i="1"/>
  <c r="R28" i="1"/>
  <c r="S28" i="1"/>
  <c r="R29" i="1"/>
  <c r="S29" i="1"/>
  <c r="R30" i="1"/>
  <c r="S30" i="1"/>
  <c r="R31" i="1"/>
  <c r="S31" i="1"/>
  <c r="R32" i="1"/>
  <c r="S32" i="1"/>
  <c r="R33" i="1"/>
  <c r="S33" i="1"/>
  <c r="R34" i="1"/>
  <c r="S34" i="1"/>
  <c r="R35" i="1"/>
  <c r="S35" i="1"/>
  <c r="R36" i="1"/>
  <c r="S36" i="1"/>
  <c r="R37" i="1"/>
  <c r="S37" i="1"/>
  <c r="R38" i="1"/>
  <c r="S38" i="1"/>
  <c r="R39" i="1"/>
  <c r="S39" i="1"/>
  <c r="R40" i="1"/>
  <c r="S40" i="1"/>
  <c r="R41" i="1"/>
  <c r="S41" i="1"/>
  <c r="R42" i="1"/>
  <c r="S42" i="1"/>
  <c r="R43" i="1"/>
  <c r="S43" i="1"/>
  <c r="R44" i="1"/>
  <c r="S44" i="1"/>
  <c r="R45" i="1"/>
  <c r="S45" i="1"/>
  <c r="R46" i="1"/>
  <c r="S46" i="1"/>
  <c r="R47" i="1"/>
  <c r="S47" i="1"/>
  <c r="R48" i="1"/>
  <c r="S48" i="1"/>
  <c r="R49" i="1"/>
  <c r="S49" i="1"/>
  <c r="R50" i="1"/>
  <c r="S50" i="1"/>
  <c r="R51" i="1"/>
  <c r="R52" i="1"/>
  <c r="S52" i="1"/>
  <c r="R53" i="1"/>
  <c r="S53" i="1"/>
  <c r="R54" i="1"/>
  <c r="S54" i="1"/>
  <c r="R55" i="1"/>
  <c r="S55" i="1"/>
  <c r="R56" i="1"/>
  <c r="S56" i="1"/>
  <c r="R57" i="1"/>
  <c r="S57" i="1"/>
  <c r="R58" i="1"/>
  <c r="S58" i="1"/>
  <c r="R59" i="1"/>
  <c r="S59" i="1"/>
  <c r="R60" i="1"/>
  <c r="S60" i="1"/>
  <c r="R61" i="1"/>
  <c r="S61" i="1"/>
  <c r="R62" i="1"/>
  <c r="S62" i="1"/>
  <c r="R63" i="1"/>
  <c r="S63" i="1"/>
  <c r="R64" i="1"/>
  <c r="S64" i="1"/>
  <c r="R65" i="1"/>
  <c r="S65" i="1"/>
  <c r="R66" i="1"/>
  <c r="S66" i="1"/>
  <c r="R67" i="1"/>
  <c r="S67" i="1"/>
  <c r="R68" i="1"/>
  <c r="S68" i="1"/>
  <c r="R69" i="1"/>
  <c r="S69" i="1"/>
  <c r="R70" i="1"/>
  <c r="S70" i="1"/>
  <c r="R71" i="1"/>
  <c r="S71" i="1"/>
  <c r="R72" i="1"/>
  <c r="S72" i="1"/>
  <c r="R73" i="1"/>
  <c r="S73" i="1"/>
  <c r="R74" i="1"/>
  <c r="S74" i="1"/>
  <c r="R75" i="1"/>
  <c r="R76" i="1"/>
  <c r="S76" i="1"/>
  <c r="R77" i="1"/>
  <c r="R78" i="1"/>
  <c r="S78" i="1"/>
  <c r="R79" i="1"/>
  <c r="S79" i="1"/>
  <c r="R80" i="1"/>
  <c r="S80" i="1"/>
  <c r="R81" i="1"/>
  <c r="S81" i="1"/>
  <c r="R82" i="1"/>
  <c r="S82" i="1"/>
  <c r="R83" i="1"/>
  <c r="S83" i="1"/>
  <c r="R84" i="1"/>
  <c r="S84" i="1"/>
  <c r="R85" i="1"/>
  <c r="S85" i="1"/>
  <c r="R86" i="1"/>
  <c r="S86" i="1"/>
  <c r="R87" i="1"/>
  <c r="S87" i="1"/>
  <c r="R88" i="1"/>
  <c r="S88" i="1"/>
  <c r="R89" i="1"/>
  <c r="S89" i="1"/>
  <c r="R90" i="1"/>
  <c r="S90" i="1"/>
  <c r="R91" i="1"/>
  <c r="S91" i="1"/>
  <c r="R92" i="1"/>
  <c r="S92" i="1"/>
  <c r="R93" i="1"/>
  <c r="S93" i="1"/>
  <c r="R94" i="1"/>
  <c r="S94" i="1"/>
  <c r="R95" i="1"/>
  <c r="S95" i="1"/>
  <c r="R96" i="1"/>
  <c r="S96" i="1"/>
  <c r="R97" i="1"/>
  <c r="S97" i="1"/>
  <c r="R98" i="1"/>
  <c r="S98" i="1"/>
  <c r="R99" i="1"/>
  <c r="S99" i="1"/>
  <c r="R100" i="1"/>
  <c r="S100" i="1"/>
  <c r="R101" i="1"/>
  <c r="R102" i="1"/>
  <c r="S102" i="1"/>
  <c r="R103" i="1"/>
  <c r="S103" i="1"/>
  <c r="R109" i="1"/>
  <c r="S109" i="1"/>
  <c r="R104" i="1"/>
  <c r="S104" i="1"/>
  <c r="R105" i="1"/>
  <c r="S105" i="1"/>
  <c r="R106" i="1"/>
  <c r="S106" i="1"/>
  <c r="R107" i="1"/>
  <c r="S107" i="1"/>
  <c r="R108" i="1"/>
  <c r="S108" i="1"/>
  <c r="R110" i="1"/>
  <c r="S110" i="1"/>
  <c r="R111" i="1"/>
  <c r="S111" i="1"/>
  <c r="R112" i="1"/>
  <c r="S112" i="1"/>
  <c r="R113" i="1"/>
  <c r="S113" i="1"/>
  <c r="R114" i="1"/>
  <c r="S114" i="1"/>
  <c r="R115" i="1"/>
  <c r="S115" i="1"/>
  <c r="R116" i="1"/>
  <c r="S116" i="1"/>
  <c r="R117" i="1"/>
  <c r="S117" i="1"/>
  <c r="R118" i="1"/>
  <c r="S118" i="1"/>
  <c r="R119" i="1"/>
  <c r="S119" i="1"/>
  <c r="R120" i="1"/>
  <c r="S120" i="1"/>
  <c r="R121" i="1"/>
  <c r="S121" i="1"/>
  <c r="R122" i="1"/>
  <c r="R123" i="1"/>
  <c r="S123" i="1"/>
  <c r="R124" i="1"/>
  <c r="S124" i="1"/>
  <c r="R125" i="1"/>
  <c r="S125" i="1"/>
  <c r="R126" i="1"/>
  <c r="S126" i="1"/>
  <c r="R127" i="1"/>
  <c r="S127" i="1"/>
  <c r="R128" i="1"/>
  <c r="S128" i="1"/>
  <c r="R129" i="1"/>
  <c r="S129" i="1"/>
  <c r="R130" i="1"/>
  <c r="S130" i="1"/>
  <c r="R131" i="1"/>
  <c r="S131" i="1"/>
  <c r="R132" i="1"/>
  <c r="S132" i="1"/>
  <c r="R133" i="1"/>
  <c r="S133" i="1"/>
  <c r="R135" i="1"/>
  <c r="S135" i="1"/>
  <c r="R136" i="1"/>
  <c r="S136" i="1"/>
  <c r="R137" i="1"/>
  <c r="S137" i="1"/>
  <c r="R138" i="1"/>
  <c r="S138" i="1"/>
  <c r="R139" i="1"/>
  <c r="S139" i="1"/>
  <c r="R140" i="1"/>
  <c r="S140" i="1"/>
  <c r="R141" i="1"/>
  <c r="S141" i="1"/>
  <c r="R142" i="1"/>
  <c r="S142" i="1"/>
  <c r="R143" i="1"/>
  <c r="S143" i="1"/>
  <c r="R144" i="1"/>
  <c r="S144" i="1"/>
  <c r="R145" i="1"/>
  <c r="R146" i="1"/>
  <c r="S146" i="1"/>
  <c r="R147" i="1"/>
  <c r="R148" i="1"/>
  <c r="S148" i="1"/>
  <c r="R149" i="1"/>
  <c r="S149" i="1"/>
  <c r="R150" i="1"/>
  <c r="S150" i="1"/>
  <c r="R151" i="1"/>
  <c r="S151" i="1"/>
  <c r="R152" i="1"/>
  <c r="S152" i="1"/>
  <c r="R153" i="1"/>
  <c r="S153" i="1"/>
  <c r="R154" i="1"/>
  <c r="S154" i="1"/>
  <c r="R155" i="1"/>
  <c r="S155" i="1"/>
  <c r="R156" i="1"/>
  <c r="S156" i="1"/>
  <c r="R157" i="1"/>
  <c r="S157" i="1"/>
  <c r="R158" i="1"/>
  <c r="S158" i="1"/>
  <c r="R159" i="1"/>
  <c r="S159" i="1"/>
  <c r="R134" i="1"/>
  <c r="S134" i="1"/>
  <c r="R160" i="1"/>
  <c r="S160" i="1"/>
  <c r="R161" i="1"/>
  <c r="S161" i="1"/>
  <c r="R162" i="1"/>
  <c r="S162" i="1"/>
  <c r="R163" i="1"/>
  <c r="S163" i="1"/>
  <c r="R164" i="1"/>
  <c r="S164" i="1"/>
  <c r="R165" i="1"/>
  <c r="S165" i="1"/>
  <c r="R166" i="1"/>
  <c r="S166" i="1"/>
  <c r="R167" i="1"/>
  <c r="S167" i="1"/>
  <c r="R168" i="1"/>
  <c r="S168" i="1"/>
  <c r="R169" i="1"/>
  <c r="S169" i="1"/>
  <c r="R170" i="1"/>
  <c r="S170" i="1"/>
  <c r="R171" i="1"/>
  <c r="S171" i="1"/>
  <c r="R172" i="1"/>
  <c r="S172" i="1"/>
  <c r="R173" i="1"/>
  <c r="S173" i="1"/>
  <c r="R174" i="1"/>
  <c r="S174" i="1"/>
  <c r="R175" i="1"/>
  <c r="S175" i="1"/>
  <c r="R176" i="1"/>
  <c r="S176" i="1"/>
  <c r="R177" i="1"/>
  <c r="S177" i="1"/>
  <c r="R178" i="1"/>
  <c r="S178" i="1"/>
  <c r="R179" i="1"/>
  <c r="S179" i="1"/>
  <c r="R180" i="1"/>
  <c r="S180" i="1"/>
  <c r="R181" i="1"/>
  <c r="S181" i="1"/>
  <c r="R182" i="1"/>
  <c r="S182" i="1"/>
  <c r="R183" i="1"/>
  <c r="S183" i="1"/>
  <c r="R184" i="1"/>
  <c r="S184" i="1"/>
  <c r="R185" i="1"/>
  <c r="S185" i="1"/>
  <c r="R186" i="1"/>
  <c r="S186" i="1"/>
  <c r="R187" i="1"/>
  <c r="S187" i="1"/>
  <c r="R188" i="1"/>
  <c r="S188" i="1"/>
  <c r="R189" i="1"/>
  <c r="S189" i="1"/>
  <c r="R190" i="1"/>
  <c r="S190" i="1"/>
  <c r="R191" i="1"/>
  <c r="S191" i="1"/>
  <c r="R192" i="1"/>
  <c r="S192" i="1"/>
  <c r="R193" i="1"/>
  <c r="S193" i="1"/>
  <c r="R194" i="1"/>
  <c r="S194" i="1"/>
  <c r="R195" i="1"/>
  <c r="S195" i="1"/>
  <c r="R196" i="1"/>
  <c r="S196" i="1"/>
  <c r="R197" i="1"/>
  <c r="S197" i="1"/>
  <c r="R198" i="1"/>
  <c r="S198" i="1"/>
  <c r="R199" i="1"/>
  <c r="S199" i="1"/>
  <c r="R200" i="1"/>
  <c r="S200" i="1"/>
  <c r="R201" i="1"/>
  <c r="S201" i="1"/>
  <c r="R202" i="1"/>
  <c r="S202" i="1"/>
  <c r="R203" i="1"/>
  <c r="S203" i="1"/>
  <c r="R204" i="1"/>
  <c r="S204" i="1"/>
  <c r="R205" i="1"/>
  <c r="S205" i="1"/>
  <c r="R206" i="1"/>
  <c r="S206" i="1"/>
  <c r="R207" i="1"/>
  <c r="S207" i="1"/>
  <c r="R208" i="1"/>
  <c r="S208" i="1"/>
  <c r="R209" i="1"/>
  <c r="S209" i="1"/>
  <c r="R210" i="1"/>
  <c r="S210" i="1"/>
  <c r="R211" i="1"/>
  <c r="S211" i="1"/>
  <c r="R212" i="1"/>
  <c r="S212" i="1"/>
  <c r="R213" i="1"/>
  <c r="S213" i="1"/>
  <c r="R214" i="1"/>
  <c r="S214" i="1"/>
  <c r="R215" i="1"/>
  <c r="S215" i="1"/>
  <c r="R216" i="1"/>
  <c r="S216" i="1"/>
  <c r="R217" i="1"/>
  <c r="S217" i="1"/>
  <c r="R218" i="1"/>
  <c r="S218" i="1"/>
  <c r="R219" i="1"/>
  <c r="S219" i="1"/>
  <c r="R220" i="1"/>
  <c r="S220" i="1"/>
  <c r="R221" i="1"/>
  <c r="S221" i="1"/>
  <c r="R222" i="1"/>
  <c r="S222" i="1"/>
  <c r="R223" i="1"/>
  <c r="S223" i="1"/>
  <c r="R224" i="1"/>
  <c r="S224" i="1"/>
  <c r="R226" i="1"/>
  <c r="S226" i="1"/>
  <c r="R227" i="1"/>
  <c r="S227" i="1"/>
  <c r="R228" i="1"/>
  <c r="S228" i="1"/>
  <c r="R229" i="1"/>
  <c r="S229" i="1"/>
  <c r="R230" i="1"/>
  <c r="S230" i="1"/>
  <c r="R231" i="1"/>
  <c r="S231" i="1"/>
  <c r="R232" i="1"/>
  <c r="S232" i="1"/>
  <c r="R233" i="1"/>
  <c r="S233" i="1"/>
  <c r="R234" i="1"/>
  <c r="S234" i="1"/>
  <c r="R235" i="1"/>
  <c r="S235" i="1"/>
  <c r="R236" i="1"/>
  <c r="S236" i="1"/>
  <c r="R237" i="1"/>
  <c r="S237" i="1"/>
  <c r="R238" i="1"/>
  <c r="S238" i="1"/>
  <c r="R239" i="1"/>
  <c r="R240" i="1"/>
  <c r="S240" i="1"/>
  <c r="R241" i="1"/>
  <c r="S241" i="1"/>
  <c r="R242" i="1"/>
  <c r="S242" i="1"/>
  <c r="R243" i="1"/>
  <c r="S243" i="1"/>
  <c r="R244" i="1"/>
  <c r="S244" i="1"/>
  <c r="R245" i="1"/>
  <c r="S245" i="1"/>
  <c r="R246" i="1"/>
  <c r="S246" i="1"/>
  <c r="R247" i="1"/>
  <c r="S247" i="1"/>
  <c r="R248" i="1"/>
  <c r="S248" i="1"/>
  <c r="R249" i="1"/>
  <c r="S249" i="1"/>
  <c r="R250" i="1"/>
  <c r="S250" i="1"/>
  <c r="R251" i="1"/>
  <c r="S251" i="1"/>
  <c r="R252" i="1"/>
  <c r="S252" i="1"/>
  <c r="R253" i="1"/>
  <c r="S253" i="1"/>
  <c r="R254" i="1"/>
  <c r="S254" i="1"/>
  <c r="R255" i="1"/>
  <c r="S255" i="1"/>
  <c r="R256" i="1"/>
  <c r="S256" i="1"/>
  <c r="R257" i="1"/>
  <c r="S257" i="1"/>
  <c r="R258" i="1"/>
  <c r="S258" i="1"/>
  <c r="R259" i="1"/>
  <c r="S259" i="1"/>
  <c r="R260" i="1"/>
  <c r="S260" i="1"/>
  <c r="R261" i="1"/>
  <c r="S261" i="1"/>
  <c r="R262" i="1"/>
  <c r="S262" i="1"/>
  <c r="R263" i="1"/>
  <c r="S263" i="1"/>
  <c r="R264" i="1"/>
  <c r="S264" i="1"/>
  <c r="R265" i="1"/>
  <c r="S265" i="1"/>
  <c r="R266" i="1"/>
  <c r="S266" i="1"/>
  <c r="R267" i="1"/>
  <c r="S267" i="1"/>
  <c r="R268" i="1"/>
  <c r="S268" i="1"/>
  <c r="R269" i="1"/>
  <c r="S269" i="1"/>
  <c r="R270" i="1"/>
  <c r="S270" i="1"/>
  <c r="R271" i="1"/>
  <c r="S271" i="1"/>
  <c r="R272" i="1"/>
  <c r="S272" i="1"/>
  <c r="R273" i="1"/>
  <c r="S273" i="1"/>
  <c r="R274" i="1"/>
  <c r="S274" i="1"/>
  <c r="R276" i="1"/>
  <c r="S276" i="1"/>
  <c r="R277" i="1"/>
  <c r="S277" i="1"/>
  <c r="R278" i="1"/>
  <c r="S278" i="1"/>
  <c r="R279" i="1"/>
  <c r="S279" i="1"/>
  <c r="R280" i="1"/>
  <c r="S280" i="1"/>
  <c r="R281" i="1"/>
  <c r="S281" i="1"/>
  <c r="R282" i="1"/>
  <c r="S282" i="1"/>
  <c r="R283" i="1"/>
  <c r="S283" i="1"/>
  <c r="R284" i="1"/>
  <c r="S284" i="1"/>
  <c r="R285" i="1"/>
  <c r="S285" i="1"/>
  <c r="R286" i="1"/>
  <c r="S286" i="1"/>
  <c r="R287" i="1"/>
  <c r="S287" i="1"/>
  <c r="R288" i="1"/>
  <c r="S288" i="1"/>
  <c r="R289" i="1"/>
  <c r="S289" i="1"/>
  <c r="R290" i="1"/>
  <c r="S290" i="1"/>
  <c r="R291" i="1"/>
  <c r="S291" i="1"/>
  <c r="R292" i="1"/>
  <c r="S292" i="1"/>
  <c r="R293" i="1"/>
  <c r="S293" i="1"/>
  <c r="R294" i="1"/>
  <c r="S294" i="1"/>
  <c r="R295" i="1"/>
  <c r="S295" i="1"/>
  <c r="R296" i="1"/>
  <c r="S296" i="1"/>
  <c r="R297" i="1"/>
  <c r="S297" i="1"/>
  <c r="R298" i="1"/>
  <c r="S298" i="1"/>
  <c r="R299" i="1"/>
  <c r="S299" i="1"/>
  <c r="R300" i="1"/>
  <c r="S300" i="1"/>
  <c r="R301" i="1"/>
  <c r="S301" i="1"/>
  <c r="R302" i="1"/>
  <c r="S302" i="1"/>
  <c r="R303" i="1"/>
  <c r="S303" i="1"/>
  <c r="R304" i="1"/>
  <c r="S304" i="1"/>
  <c r="R305" i="1"/>
  <c r="S305" i="1"/>
  <c r="R306" i="1"/>
  <c r="S306" i="1"/>
  <c r="R307" i="1"/>
  <c r="S307" i="1"/>
  <c r="R308" i="1"/>
  <c r="S308" i="1"/>
  <c r="R309" i="1"/>
  <c r="S309" i="1"/>
  <c r="R310" i="1"/>
  <c r="S310" i="1"/>
  <c r="R311" i="1"/>
  <c r="S311" i="1"/>
  <c r="R312" i="1"/>
  <c r="S312" i="1"/>
  <c r="R313" i="1"/>
  <c r="S313" i="1"/>
  <c r="R314" i="1"/>
  <c r="S314" i="1"/>
  <c r="R315" i="1"/>
  <c r="S315" i="1"/>
  <c r="R316" i="1"/>
  <c r="S316" i="1"/>
  <c r="R317" i="1"/>
  <c r="S317" i="1"/>
  <c r="R318" i="1"/>
  <c r="S318" i="1"/>
  <c r="R319" i="1"/>
  <c r="S319" i="1"/>
  <c r="R320" i="1"/>
  <c r="S320" i="1"/>
  <c r="R321" i="1"/>
  <c r="S321" i="1"/>
  <c r="R322" i="1"/>
  <c r="S322" i="1"/>
  <c r="R323" i="1"/>
  <c r="S323" i="1"/>
  <c r="R324" i="1"/>
  <c r="S324" i="1"/>
  <c r="R325" i="1"/>
  <c r="S325" i="1"/>
  <c r="R326" i="1"/>
  <c r="S326" i="1"/>
  <c r="R327" i="1"/>
  <c r="S327" i="1"/>
  <c r="R328" i="1"/>
  <c r="S328" i="1"/>
  <c r="R329" i="1"/>
  <c r="S329" i="1"/>
  <c r="R330" i="1"/>
  <c r="S330" i="1"/>
  <c r="R331" i="1"/>
  <c r="S331" i="1"/>
  <c r="R332" i="1"/>
  <c r="S332" i="1"/>
  <c r="S27" i="1"/>
  <c r="S122" i="1"/>
  <c r="S147" i="1"/>
  <c r="S101" i="1"/>
  <c r="S77" i="1"/>
  <c r="S145" i="1"/>
  <c r="S239" i="1"/>
  <c r="S51" i="1"/>
  <c r="S75" i="1"/>
  <c r="H336" i="1"/>
  <c r="G334" i="1"/>
  <c r="H339" i="1"/>
  <c r="G337" i="1"/>
  <c r="E335" i="1"/>
  <c r="F337" i="1"/>
  <c r="H334" i="1"/>
  <c r="H335" i="1"/>
  <c r="H337" i="1"/>
  <c r="H338" i="1"/>
  <c r="G338" i="1"/>
  <c r="G336" i="1"/>
  <c r="G339" i="1"/>
  <c r="G335" i="1"/>
  <c r="F335" i="1"/>
  <c r="F338" i="1"/>
  <c r="F336" i="1"/>
  <c r="F334" i="1"/>
  <c r="E339" i="1"/>
  <c r="E336" i="1"/>
  <c r="E334" i="1"/>
  <c r="E338" i="1"/>
  <c r="E337" i="1"/>
  <c r="J336" i="1"/>
  <c r="J334" i="1"/>
  <c r="J337" i="1"/>
  <c r="J335" i="1"/>
  <c r="J339" i="1"/>
  <c r="J338" i="1"/>
  <c r="B3" i="11"/>
  <c r="I335" i="1"/>
  <c r="I338" i="1"/>
  <c r="I337" i="1"/>
  <c r="I336" i="1"/>
  <c r="I339" i="1"/>
  <c r="R337" i="1"/>
  <c r="S11" i="1"/>
  <c r="S334" i="1"/>
  <c r="R334" i="1"/>
  <c r="R335" i="1"/>
  <c r="R336" i="1"/>
  <c r="I334" i="1"/>
  <c r="R338" i="1"/>
  <c r="R339" i="1"/>
  <c r="E12" i="12"/>
  <c r="E13" i="12"/>
  <c r="E11" i="12"/>
  <c r="E14" i="12"/>
  <c r="E17" i="12"/>
  <c r="C3" i="11"/>
  <c r="B4" i="11"/>
  <c r="S335" i="1"/>
  <c r="S337" i="1"/>
  <c r="S338" i="1"/>
  <c r="S336" i="1"/>
  <c r="E15" i="12"/>
  <c r="G11" i="12"/>
  <c r="H11" i="12"/>
  <c r="C4" i="11"/>
  <c r="B5" i="11"/>
  <c r="B6" i="11"/>
  <c r="C5" i="11"/>
  <c r="C6" i="11"/>
  <c r="B7" i="11"/>
  <c r="C7" i="11"/>
  <c r="B8" i="11"/>
  <c r="C8" i="11"/>
  <c r="B9" i="11"/>
  <c r="B10" i="11"/>
  <c r="C9" i="11"/>
  <c r="B11" i="11"/>
  <c r="C10" i="11"/>
  <c r="B12" i="11"/>
  <c r="C11" i="11"/>
  <c r="C12" i="11"/>
  <c r="B13" i="11"/>
  <c r="C13" i="11"/>
  <c r="B14" i="11"/>
  <c r="C14" i="11"/>
  <c r="B15" i="11"/>
  <c r="C15" i="11"/>
  <c r="B16" i="11"/>
  <c r="C16" i="11"/>
  <c r="B17" i="11"/>
  <c r="C17" i="11"/>
  <c r="B18" i="11"/>
  <c r="C18" i="11"/>
  <c r="B19" i="11"/>
  <c r="B20" i="11"/>
  <c r="C19" i="11"/>
  <c r="B21" i="11"/>
  <c r="C20" i="11"/>
  <c r="B22" i="11"/>
  <c r="C21" i="11"/>
  <c r="B23" i="11"/>
  <c r="C22" i="11"/>
  <c r="C23" i="11"/>
  <c r="B25" i="11"/>
  <c r="C25" i="11"/>
  <c r="B26" i="11"/>
  <c r="C26" i="11"/>
  <c r="B27" i="11"/>
  <c r="C27" i="11"/>
  <c r="B28" i="11"/>
  <c r="B29" i="11"/>
  <c r="C28" i="11"/>
  <c r="G1" i="12"/>
  <c r="K54" i="1"/>
  <c r="K285" i="1"/>
  <c r="K36" i="1"/>
  <c r="K241" i="1"/>
  <c r="K259" i="1"/>
  <c r="K286" i="1"/>
  <c r="K83" i="1"/>
  <c r="K75" i="1"/>
  <c r="K116" i="1"/>
  <c r="K44" i="1"/>
  <c r="K239" i="1"/>
  <c r="K283" i="1"/>
  <c r="K60" i="1"/>
  <c r="K112" i="1"/>
  <c r="K55" i="1"/>
  <c r="K96" i="1"/>
  <c r="K288" i="1"/>
  <c r="K166" i="1"/>
  <c r="K106" i="1"/>
  <c r="K202" i="1"/>
  <c r="K302" i="1"/>
  <c r="K229" i="1"/>
  <c r="K137" i="1"/>
  <c r="K296" i="1"/>
  <c r="K224" i="1"/>
  <c r="K129" i="1"/>
  <c r="K151" i="1"/>
  <c r="K280" i="1"/>
  <c r="K22" i="1"/>
  <c r="K115" i="1"/>
  <c r="K305" i="1"/>
  <c r="K271" i="1"/>
  <c r="K254" i="1"/>
  <c r="K199" i="1"/>
  <c r="K167" i="1"/>
  <c r="K193" i="1"/>
  <c r="K292" i="1"/>
  <c r="K105" i="1"/>
  <c r="K89" i="1"/>
  <c r="K16" i="1"/>
  <c r="K94" i="1"/>
  <c r="K30" i="1"/>
  <c r="K289" i="1"/>
  <c r="K53" i="1"/>
  <c r="K295" i="1"/>
  <c r="K236" i="1"/>
  <c r="K233" i="1"/>
  <c r="K211" i="1"/>
  <c r="K279" i="1"/>
  <c r="K207" i="1"/>
  <c r="K197" i="1"/>
  <c r="K17" i="1"/>
  <c r="K251" i="1"/>
  <c r="K67" i="1"/>
  <c r="K301" i="1"/>
  <c r="K190" i="1"/>
  <c r="K242" i="1"/>
  <c r="K329" i="1"/>
  <c r="K69" i="1"/>
  <c r="K319" i="1"/>
  <c r="K123" i="1"/>
  <c r="K174" i="1"/>
  <c r="K126" i="1"/>
  <c r="K324" i="1"/>
  <c r="K18" i="1"/>
  <c r="K107" i="1"/>
  <c r="K308" i="1"/>
  <c r="K306" i="1"/>
  <c r="K59" i="1"/>
  <c r="K40" i="1"/>
  <c r="K266" i="1"/>
  <c r="K290" i="1"/>
  <c r="K149" i="1"/>
  <c r="K21" i="1"/>
  <c r="K153" i="1"/>
  <c r="K235" i="1"/>
  <c r="K71" i="1"/>
  <c r="K168" i="1"/>
  <c r="K42" i="1"/>
  <c r="K265" i="1"/>
  <c r="K247" i="1"/>
  <c r="K15" i="1"/>
  <c r="K217" i="1"/>
  <c r="K51" i="1"/>
  <c r="K77" i="1"/>
  <c r="K128" i="1"/>
  <c r="K312" i="1"/>
  <c r="K110" i="1"/>
  <c r="K262" i="1"/>
  <c r="K63" i="1"/>
  <c r="K136" i="1"/>
  <c r="K194" i="1"/>
  <c r="K76" i="1"/>
  <c r="K201" i="1"/>
  <c r="K307" i="1"/>
  <c r="K272" i="1"/>
  <c r="K152" i="1"/>
  <c r="K252" i="1"/>
  <c r="K109" i="1"/>
  <c r="K176" i="1"/>
  <c r="K184" i="1"/>
  <c r="K315" i="1"/>
  <c r="K52" i="1"/>
  <c r="K231" i="1"/>
  <c r="K249" i="1"/>
  <c r="K225" i="1"/>
  <c r="K28" i="1"/>
  <c r="K86" i="1"/>
  <c r="K92" i="1"/>
  <c r="K57" i="1"/>
  <c r="K175" i="1"/>
  <c r="K230" i="1"/>
  <c r="K12" i="1"/>
  <c r="K282" i="1"/>
  <c r="K73" i="1"/>
  <c r="K103" i="1"/>
  <c r="K328" i="1"/>
  <c r="K187" i="1"/>
  <c r="K234" i="1"/>
  <c r="K179" i="1"/>
  <c r="K48" i="1"/>
  <c r="K299" i="1"/>
  <c r="K49" i="1"/>
  <c r="K257" i="1"/>
  <c r="K185" i="1"/>
  <c r="K177" i="1"/>
  <c r="K23" i="1"/>
  <c r="K213" i="1"/>
  <c r="K144" i="1"/>
  <c r="K130" i="1"/>
  <c r="K248" i="1"/>
  <c r="K273" i="1"/>
  <c r="K160" i="1"/>
  <c r="K313" i="1"/>
  <c r="K139" i="1"/>
  <c r="K332" i="1"/>
  <c r="K10" i="1"/>
  <c r="K275" i="1"/>
  <c r="K274" i="1"/>
  <c r="K164" i="1"/>
  <c r="K88" i="1"/>
  <c r="K214" i="1"/>
  <c r="K321" i="1"/>
  <c r="K294" i="1"/>
  <c r="K74" i="1"/>
  <c r="K81" i="1"/>
  <c r="K322" i="1"/>
  <c r="K165" i="1"/>
  <c r="K84" i="1"/>
  <c r="K122" i="1"/>
  <c r="K198" i="1"/>
  <c r="K228" i="1"/>
  <c r="K114" i="1"/>
  <c r="K140" i="1"/>
  <c r="K206" i="1"/>
  <c r="K205" i="1"/>
  <c r="K133" i="1"/>
  <c r="K245" i="1"/>
  <c r="K186" i="1"/>
  <c r="K287" i="1"/>
  <c r="K138" i="1"/>
  <c r="K82" i="1"/>
  <c r="K203" i="1"/>
  <c r="K216" i="1"/>
  <c r="K255" i="1"/>
  <c r="K101" i="1"/>
  <c r="K264" i="1"/>
  <c r="K192" i="1"/>
  <c r="K250" i="1"/>
  <c r="K150" i="1"/>
  <c r="K102" i="1"/>
  <c r="K56" i="1"/>
  <c r="K70" i="1"/>
  <c r="K208" i="1"/>
  <c r="K118" i="1"/>
  <c r="K219" i="1"/>
  <c r="K311" i="1"/>
  <c r="K8" i="1"/>
  <c r="K68" i="1"/>
  <c r="K90" i="1"/>
  <c r="K142" i="1"/>
  <c r="K181" i="1"/>
  <c r="K243" i="1"/>
  <c r="K72" i="1"/>
  <c r="K258" i="1"/>
  <c r="K61" i="1"/>
  <c r="K143" i="1"/>
  <c r="K37" i="1"/>
  <c r="K260" i="1"/>
  <c r="K39" i="1"/>
  <c r="K330" i="1"/>
  <c r="K66" i="1"/>
  <c r="K98" i="1"/>
  <c r="K317" i="1"/>
  <c r="K195" i="1"/>
  <c r="K291" i="1"/>
  <c r="K38" i="1"/>
  <c r="K119" i="1"/>
  <c r="K29" i="1"/>
  <c r="K327" i="1"/>
  <c r="K183" i="1"/>
  <c r="K268" i="1"/>
  <c r="K45" i="1"/>
  <c r="K256" i="1"/>
  <c r="K293" i="1"/>
  <c r="K117" i="1"/>
  <c r="K79" i="1"/>
  <c r="K226" i="1"/>
  <c r="K215" i="1"/>
  <c r="K220" i="1"/>
  <c r="K11" i="1"/>
  <c r="K31" i="1"/>
  <c r="K314" i="1"/>
  <c r="K196" i="1"/>
  <c r="K300" i="1"/>
  <c r="K78" i="1"/>
  <c r="K298" i="1"/>
  <c r="K159" i="1"/>
  <c r="K200" i="1"/>
  <c r="K189" i="1"/>
  <c r="K100" i="1"/>
  <c r="K323" i="1"/>
  <c r="K43" i="1"/>
  <c r="K93" i="1"/>
  <c r="K326" i="1"/>
  <c r="K113" i="1"/>
  <c r="K155" i="1"/>
  <c r="K145" i="1"/>
  <c r="K87" i="1"/>
  <c r="K157" i="1"/>
  <c r="K9" i="1"/>
  <c r="K134" i="1"/>
  <c r="K182" i="1"/>
  <c r="K14" i="1"/>
  <c r="K64" i="1"/>
  <c r="K26" i="1"/>
  <c r="K161" i="1"/>
  <c r="K47" i="1"/>
  <c r="K97" i="1"/>
  <c r="K309" i="1"/>
  <c r="K171" i="1"/>
  <c r="K131" i="1"/>
  <c r="K261" i="1"/>
  <c r="K170" i="1"/>
  <c r="K240" i="1"/>
  <c r="K191" i="1"/>
  <c r="K244" i="1"/>
  <c r="K41" i="1"/>
  <c r="K108" i="1"/>
  <c r="K162" i="1"/>
  <c r="K32" i="1"/>
  <c r="K111" i="1"/>
  <c r="K19" i="1"/>
  <c r="K178" i="1"/>
  <c r="K238" i="1"/>
  <c r="K163" i="1"/>
  <c r="K46" i="1"/>
  <c r="K121" i="1"/>
  <c r="K212" i="1"/>
  <c r="K263" i="1"/>
  <c r="K50" i="1"/>
  <c r="K85" i="1"/>
  <c r="K127" i="1"/>
  <c r="K25" i="1"/>
  <c r="K281" i="1"/>
  <c r="K267" i="1"/>
  <c r="K310" i="1"/>
  <c r="K104" i="1"/>
  <c r="K222" i="1"/>
  <c r="K169" i="1"/>
  <c r="K147" i="1"/>
  <c r="K232" i="1"/>
  <c r="K278" i="1"/>
  <c r="K24" i="1"/>
  <c r="K156" i="1"/>
  <c r="K95" i="1"/>
  <c r="K218" i="1"/>
  <c r="K318" i="1"/>
  <c r="K209" i="1"/>
  <c r="K34" i="1"/>
  <c r="K320" i="1"/>
  <c r="K154" i="1"/>
  <c r="K120" i="1"/>
  <c r="K132" i="1"/>
  <c r="K35" i="1"/>
  <c r="K33" i="1"/>
  <c r="K277" i="1"/>
  <c r="K303" i="1"/>
  <c r="K221" i="1"/>
  <c r="K172" i="1"/>
  <c r="K135" i="1"/>
  <c r="K331" i="1"/>
  <c r="K325" i="1"/>
  <c r="K125" i="1"/>
  <c r="K188" i="1"/>
  <c r="K276" i="1"/>
  <c r="K148" i="1"/>
  <c r="K173" i="1"/>
  <c r="K99" i="1"/>
  <c r="K316" i="1"/>
  <c r="K246" i="1"/>
  <c r="K91" i="1"/>
  <c r="K62" i="1"/>
  <c r="K158" i="1"/>
  <c r="K284" i="1"/>
  <c r="K58" i="1"/>
  <c r="K270" i="1"/>
  <c r="K237" i="1"/>
  <c r="K20" i="1"/>
  <c r="K304" i="1"/>
  <c r="K253" i="1"/>
  <c r="K204" i="1"/>
  <c r="K227" i="1"/>
  <c r="K269" i="1"/>
  <c r="K80" i="1"/>
  <c r="K124" i="1"/>
  <c r="K27" i="1"/>
  <c r="K223" i="1"/>
  <c r="K180" i="1"/>
  <c r="K297" i="1"/>
  <c r="K210" i="1"/>
  <c r="K141" i="1"/>
  <c r="K146" i="1"/>
  <c r="K65" i="1"/>
  <c r="K13" i="1"/>
  <c r="C29" i="11"/>
  <c r="B30" i="11"/>
  <c r="L253" i="1"/>
  <c r="M253" i="1"/>
  <c r="N253" i="1"/>
  <c r="O253" i="1"/>
  <c r="P253" i="1"/>
  <c r="Q253" i="1"/>
  <c r="L307" i="1"/>
  <c r="M307" i="1"/>
  <c r="N307" i="1"/>
  <c r="O307" i="1"/>
  <c r="P307" i="1"/>
  <c r="Q307" i="1"/>
  <c r="L196" i="1"/>
  <c r="M196" i="1"/>
  <c r="L229" i="1"/>
  <c r="M229" i="1"/>
  <c r="N229" i="1"/>
  <c r="O229" i="1"/>
  <c r="P229" i="1"/>
  <c r="Q229" i="1"/>
  <c r="L260" i="1"/>
  <c r="M260" i="1"/>
  <c r="N260" i="1"/>
  <c r="O260" i="1"/>
  <c r="P260" i="1"/>
  <c r="Q260" i="1"/>
  <c r="L202" i="1"/>
  <c r="M202" i="1"/>
  <c r="L120" i="1"/>
  <c r="M120" i="1"/>
  <c r="L143" i="1"/>
  <c r="M143" i="1"/>
  <c r="N143" i="1"/>
  <c r="O143" i="1"/>
  <c r="P143" i="1"/>
  <c r="Q143" i="1"/>
  <c r="L220" i="1"/>
  <c r="M220" i="1"/>
  <c r="N220" i="1"/>
  <c r="O220" i="1"/>
  <c r="P220" i="1"/>
  <c r="Q220" i="1"/>
  <c r="L30" i="1"/>
  <c r="M30" i="1"/>
  <c r="N30" i="1"/>
  <c r="O30" i="1"/>
  <c r="P30" i="1"/>
  <c r="Q30" i="1"/>
  <c r="L138" i="1"/>
  <c r="M138" i="1"/>
  <c r="N138" i="1"/>
  <c r="O138" i="1"/>
  <c r="P138" i="1"/>
  <c r="Q138" i="1"/>
  <c r="L34" i="1"/>
  <c r="M34" i="1"/>
  <c r="N34" i="1"/>
  <c r="O34" i="1"/>
  <c r="P34" i="1"/>
  <c r="Q34" i="1"/>
  <c r="L96" i="1"/>
  <c r="M96" i="1"/>
  <c r="N96" i="1"/>
  <c r="O96" i="1"/>
  <c r="P96" i="1"/>
  <c r="Q96" i="1"/>
  <c r="L181" i="1"/>
  <c r="M181" i="1"/>
  <c r="N181" i="1"/>
  <c r="O181" i="1"/>
  <c r="P181" i="1"/>
  <c r="Q181" i="1"/>
  <c r="L245" i="1"/>
  <c r="M245" i="1"/>
  <c r="N245" i="1"/>
  <c r="O245" i="1"/>
  <c r="P245" i="1"/>
  <c r="Q245" i="1"/>
  <c r="L313" i="1"/>
  <c r="M313" i="1"/>
  <c r="N313" i="1"/>
  <c r="O313" i="1"/>
  <c r="P313" i="1"/>
  <c r="Q313" i="1"/>
  <c r="L57" i="1"/>
  <c r="M57" i="1"/>
  <c r="N57" i="1"/>
  <c r="O57" i="1"/>
  <c r="P57" i="1"/>
  <c r="Q57" i="1"/>
  <c r="L128" i="1"/>
  <c r="M128" i="1"/>
  <c r="N128" i="1"/>
  <c r="O128" i="1"/>
  <c r="P128" i="1"/>
  <c r="Q128" i="1"/>
  <c r="L174" i="1"/>
  <c r="M174" i="1"/>
  <c r="N174" i="1"/>
  <c r="O174" i="1"/>
  <c r="P174" i="1"/>
  <c r="Q174" i="1"/>
  <c r="L105" i="1"/>
  <c r="M105" i="1"/>
  <c r="N105" i="1"/>
  <c r="O105" i="1"/>
  <c r="P105" i="1"/>
  <c r="Q105" i="1"/>
  <c r="L112" i="1"/>
  <c r="M112" i="1"/>
  <c r="L97" i="1"/>
  <c r="M97" i="1"/>
  <c r="N97" i="1"/>
  <c r="O97" i="1"/>
  <c r="P97" i="1"/>
  <c r="Q97" i="1"/>
  <c r="L321" i="1"/>
  <c r="M321" i="1"/>
  <c r="N321" i="1"/>
  <c r="O321" i="1"/>
  <c r="P321" i="1"/>
  <c r="Q321" i="1"/>
  <c r="L201" i="1"/>
  <c r="M201" i="1"/>
  <c r="N201" i="1"/>
  <c r="O201" i="1"/>
  <c r="P201" i="1"/>
  <c r="Q201" i="1"/>
  <c r="L35" i="1"/>
  <c r="M35" i="1"/>
  <c r="N35" i="1"/>
  <c r="O35" i="1"/>
  <c r="P35" i="1"/>
  <c r="Q35" i="1"/>
  <c r="L76" i="1"/>
  <c r="M76" i="1"/>
  <c r="N76" i="1"/>
  <c r="O76" i="1"/>
  <c r="P76" i="1"/>
  <c r="Q76" i="1"/>
  <c r="L26" i="1"/>
  <c r="M26" i="1"/>
  <c r="N26" i="1"/>
  <c r="O26" i="1"/>
  <c r="P26" i="1"/>
  <c r="Q26" i="1"/>
  <c r="L164" i="1"/>
  <c r="M164" i="1"/>
  <c r="N164" i="1"/>
  <c r="L136" i="1"/>
  <c r="M136" i="1"/>
  <c r="N136" i="1"/>
  <c r="O136" i="1"/>
  <c r="P136" i="1"/>
  <c r="Q136" i="1"/>
  <c r="L121" i="1"/>
  <c r="M121" i="1"/>
  <c r="N121" i="1"/>
  <c r="O121" i="1"/>
  <c r="P121" i="1"/>
  <c r="Q121" i="1"/>
  <c r="L275" i="1"/>
  <c r="M275" i="1"/>
  <c r="N275" i="1"/>
  <c r="O275" i="1"/>
  <c r="P275" i="1"/>
  <c r="Q275" i="1"/>
  <c r="L10" i="1"/>
  <c r="M10" i="1"/>
  <c r="N10" i="1"/>
  <c r="O10" i="1"/>
  <c r="P10" i="1"/>
  <c r="Q10" i="1"/>
  <c r="L226" i="1"/>
  <c r="M226" i="1"/>
  <c r="N226" i="1"/>
  <c r="O226" i="1"/>
  <c r="P226" i="1"/>
  <c r="Q226" i="1"/>
  <c r="L324" i="1"/>
  <c r="M324" i="1"/>
  <c r="N324" i="1"/>
  <c r="O324" i="1"/>
  <c r="P324" i="1"/>
  <c r="Q324" i="1"/>
  <c r="L243" i="1"/>
  <c r="M243" i="1"/>
  <c r="N243" i="1"/>
  <c r="O243" i="1"/>
  <c r="P243" i="1"/>
  <c r="Q243" i="1"/>
  <c r="L126" i="1"/>
  <c r="M126" i="1"/>
  <c r="N126" i="1"/>
  <c r="O126" i="1"/>
  <c r="P126" i="1"/>
  <c r="Q126" i="1"/>
  <c r="L19" i="1"/>
  <c r="M19" i="1"/>
  <c r="N19" i="1"/>
  <c r="O19" i="1"/>
  <c r="P19" i="1"/>
  <c r="Q19" i="1"/>
  <c r="L60" i="1"/>
  <c r="M60" i="1"/>
  <c r="N60" i="1"/>
  <c r="O60" i="1"/>
  <c r="P60" i="1"/>
  <c r="Q60" i="1"/>
  <c r="L145" i="1"/>
  <c r="M145" i="1"/>
  <c r="N145" i="1"/>
  <c r="O145" i="1"/>
  <c r="P145" i="1"/>
  <c r="Q145" i="1"/>
  <c r="L205" i="1"/>
  <c r="M205" i="1"/>
  <c r="N205" i="1"/>
  <c r="O205" i="1"/>
  <c r="P205" i="1"/>
  <c r="Q205" i="1"/>
  <c r="L156" i="1"/>
  <c r="M156" i="1"/>
  <c r="N156" i="1"/>
  <c r="O156" i="1"/>
  <c r="P156" i="1"/>
  <c r="Q156" i="1"/>
  <c r="L69" i="1"/>
  <c r="M69" i="1"/>
  <c r="N69" i="1"/>
  <c r="O69" i="1"/>
  <c r="P69" i="1"/>
  <c r="Q69" i="1"/>
  <c r="L113" i="1"/>
  <c r="M113" i="1"/>
  <c r="N113" i="1"/>
  <c r="O113" i="1"/>
  <c r="P113" i="1"/>
  <c r="Q113" i="1"/>
  <c r="L15" i="1"/>
  <c r="M15" i="1"/>
  <c r="N15" i="1"/>
  <c r="O15" i="1"/>
  <c r="P15" i="1"/>
  <c r="Q15" i="1"/>
  <c r="L148" i="1"/>
  <c r="M148" i="1"/>
  <c r="N148" i="1"/>
  <c r="O148" i="1"/>
  <c r="P148" i="1"/>
  <c r="Q148" i="1"/>
  <c r="L114" i="1"/>
  <c r="M114" i="1"/>
  <c r="N114" i="1"/>
  <c r="O114" i="1"/>
  <c r="P114" i="1"/>
  <c r="Q114" i="1"/>
  <c r="L276" i="1"/>
  <c r="M276" i="1"/>
  <c r="N276" i="1"/>
  <c r="O276" i="1"/>
  <c r="P276" i="1"/>
  <c r="Q276" i="1"/>
  <c r="L271" i="1"/>
  <c r="M271" i="1"/>
  <c r="N271" i="1"/>
  <c r="O271" i="1"/>
  <c r="P271" i="1"/>
  <c r="Q271" i="1"/>
  <c r="L191" i="1"/>
  <c r="M191" i="1"/>
  <c r="N191" i="1"/>
  <c r="O191" i="1"/>
  <c r="P191" i="1"/>
  <c r="Q191" i="1"/>
  <c r="L177" i="1"/>
  <c r="M177" i="1"/>
  <c r="N177" i="1"/>
  <c r="O177" i="1"/>
  <c r="P177" i="1"/>
  <c r="Q177" i="1"/>
  <c r="L315" i="1"/>
  <c r="M315" i="1"/>
  <c r="N315" i="1"/>
  <c r="O315" i="1"/>
  <c r="P315" i="1"/>
  <c r="Q315" i="1"/>
  <c r="L168" i="1"/>
  <c r="M168" i="1"/>
  <c r="N168" i="1"/>
  <c r="O168" i="1"/>
  <c r="P168" i="1"/>
  <c r="Q168" i="1"/>
  <c r="L67" i="1"/>
  <c r="M67" i="1"/>
  <c r="N67" i="1"/>
  <c r="O67" i="1"/>
  <c r="P67" i="1"/>
  <c r="Q67" i="1"/>
  <c r="L115" i="1"/>
  <c r="M115" i="1"/>
  <c r="N115" i="1"/>
  <c r="O115" i="1"/>
  <c r="P115" i="1"/>
  <c r="Q115" i="1"/>
  <c r="L286" i="1"/>
  <c r="M286" i="1"/>
  <c r="N286" i="1"/>
  <c r="O286" i="1"/>
  <c r="P286" i="1"/>
  <c r="Q286" i="1"/>
  <c r="L300" i="1"/>
  <c r="M300" i="1"/>
  <c r="N300" i="1"/>
  <c r="O300" i="1"/>
  <c r="P300" i="1"/>
  <c r="Q300" i="1"/>
  <c r="L264" i="1"/>
  <c r="M264" i="1"/>
  <c r="N264" i="1"/>
  <c r="O264" i="1"/>
  <c r="P264" i="1"/>
  <c r="Q264" i="1"/>
  <c r="L40" i="1"/>
  <c r="M40" i="1"/>
  <c r="N40" i="1"/>
  <c r="O40" i="1"/>
  <c r="P40" i="1"/>
  <c r="Q40" i="1"/>
  <c r="L20" i="1"/>
  <c r="M20" i="1"/>
  <c r="N20" i="1"/>
  <c r="O20" i="1"/>
  <c r="P20" i="1"/>
  <c r="Q20" i="1"/>
  <c r="L88" i="1"/>
  <c r="M88" i="1"/>
  <c r="N88" i="1"/>
  <c r="O88" i="1"/>
  <c r="P88" i="1"/>
  <c r="Q88" i="1"/>
  <c r="L306" i="1"/>
  <c r="M306" i="1"/>
  <c r="N306" i="1"/>
  <c r="O306" i="1"/>
  <c r="P306" i="1"/>
  <c r="Q306" i="1"/>
  <c r="L64" i="1"/>
  <c r="M64" i="1"/>
  <c r="N64" i="1"/>
  <c r="O64" i="1"/>
  <c r="P64" i="1"/>
  <c r="Q64" i="1"/>
  <c r="L73" i="1"/>
  <c r="M73" i="1"/>
  <c r="L14" i="1"/>
  <c r="M14" i="1"/>
  <c r="N14" i="1"/>
  <c r="O14" i="1"/>
  <c r="P14" i="1"/>
  <c r="Q14" i="1"/>
  <c r="L282" i="1"/>
  <c r="M282" i="1"/>
  <c r="N282" i="1"/>
  <c r="L262" i="1"/>
  <c r="M262" i="1"/>
  <c r="N262" i="1"/>
  <c r="O262" i="1"/>
  <c r="P262" i="1"/>
  <c r="Q262" i="1"/>
  <c r="L158" i="1"/>
  <c r="M158" i="1"/>
  <c r="N158" i="1"/>
  <c r="O158" i="1"/>
  <c r="P158" i="1"/>
  <c r="Q158" i="1"/>
  <c r="L230" i="1"/>
  <c r="M230" i="1"/>
  <c r="N230" i="1"/>
  <c r="O230" i="1"/>
  <c r="P230" i="1"/>
  <c r="Q230" i="1"/>
  <c r="L209" i="1"/>
  <c r="M209" i="1"/>
  <c r="N209" i="1"/>
  <c r="O209" i="1"/>
  <c r="P209" i="1"/>
  <c r="Q209" i="1"/>
  <c r="L139" i="1"/>
  <c r="M139" i="1"/>
  <c r="N139" i="1"/>
  <c r="O139" i="1"/>
  <c r="P139" i="1"/>
  <c r="Q139" i="1"/>
  <c r="L157" i="1"/>
  <c r="M157" i="1"/>
  <c r="N157" i="1"/>
  <c r="O157" i="1"/>
  <c r="P157" i="1"/>
  <c r="Q157" i="1"/>
  <c r="L293" i="1"/>
  <c r="M293" i="1"/>
  <c r="N293" i="1"/>
  <c r="O293" i="1"/>
  <c r="P293" i="1"/>
  <c r="Q293" i="1"/>
  <c r="L160" i="1"/>
  <c r="M160" i="1"/>
  <c r="N160" i="1"/>
  <c r="L111" i="1"/>
  <c r="M111" i="1"/>
  <c r="N111" i="1"/>
  <c r="O111" i="1"/>
  <c r="P111" i="1"/>
  <c r="Q111" i="1"/>
  <c r="L193" i="1"/>
  <c r="M193" i="1"/>
  <c r="N193" i="1"/>
  <c r="O193" i="1"/>
  <c r="P193" i="1"/>
  <c r="Q193" i="1"/>
  <c r="L155" i="1"/>
  <c r="M155" i="1"/>
  <c r="N155" i="1"/>
  <c r="O155" i="1"/>
  <c r="P155" i="1"/>
  <c r="Q155" i="1"/>
  <c r="L28" i="1"/>
  <c r="M28" i="1"/>
  <c r="N28" i="1"/>
  <c r="O28" i="1"/>
  <c r="P28" i="1"/>
  <c r="Q28" i="1"/>
  <c r="L24" i="1"/>
  <c r="M24" i="1"/>
  <c r="N24" i="1"/>
  <c r="L329" i="1"/>
  <c r="M329" i="1"/>
  <c r="N329" i="1"/>
  <c r="O329" i="1"/>
  <c r="P329" i="1"/>
  <c r="Q329" i="1"/>
  <c r="L278" i="1"/>
  <c r="M278" i="1"/>
  <c r="N278" i="1"/>
  <c r="O278" i="1"/>
  <c r="P278" i="1"/>
  <c r="Q278" i="1"/>
  <c r="L144" i="1"/>
  <c r="M144" i="1"/>
  <c r="N144" i="1"/>
  <c r="O144" i="1"/>
  <c r="P144" i="1"/>
  <c r="Q144" i="1"/>
  <c r="L232" i="1"/>
  <c r="M232" i="1"/>
  <c r="L265" i="1"/>
  <c r="M265" i="1"/>
  <c r="N265" i="1"/>
  <c r="O265" i="1"/>
  <c r="P265" i="1"/>
  <c r="Q265" i="1"/>
  <c r="L244" i="1"/>
  <c r="M244" i="1"/>
  <c r="N244" i="1"/>
  <c r="O244" i="1"/>
  <c r="P244" i="1"/>
  <c r="Q244" i="1"/>
  <c r="L23" i="1"/>
  <c r="M23" i="1"/>
  <c r="L222" i="1"/>
  <c r="M222" i="1"/>
  <c r="N222" i="1"/>
  <c r="O222" i="1"/>
  <c r="P222" i="1"/>
  <c r="Q222" i="1"/>
  <c r="L70" i="1"/>
  <c r="M70" i="1"/>
  <c r="N70" i="1"/>
  <c r="L84" i="1"/>
  <c r="M84" i="1"/>
  <c r="N84" i="1"/>
  <c r="O84" i="1"/>
  <c r="P84" i="1"/>
  <c r="Q84" i="1"/>
  <c r="L185" i="1"/>
  <c r="M185" i="1"/>
  <c r="N185" i="1"/>
  <c r="O185" i="1"/>
  <c r="P185" i="1"/>
  <c r="Q185" i="1"/>
  <c r="L184" i="1"/>
  <c r="M184" i="1"/>
  <c r="N184" i="1"/>
  <c r="O184" i="1"/>
  <c r="P184" i="1"/>
  <c r="Q184" i="1"/>
  <c r="L71" i="1"/>
  <c r="M71" i="1"/>
  <c r="N71" i="1"/>
  <c r="O71" i="1"/>
  <c r="P71" i="1"/>
  <c r="Q71" i="1"/>
  <c r="L251" i="1"/>
  <c r="M251" i="1"/>
  <c r="N251" i="1"/>
  <c r="O251" i="1"/>
  <c r="P251" i="1"/>
  <c r="Q251" i="1"/>
  <c r="L22" i="1"/>
  <c r="M22" i="1"/>
  <c r="N22" i="1"/>
  <c r="O22" i="1"/>
  <c r="P22" i="1"/>
  <c r="Q22" i="1"/>
  <c r="L259" i="1"/>
  <c r="M259" i="1"/>
  <c r="N259" i="1"/>
  <c r="O259" i="1"/>
  <c r="P259" i="1"/>
  <c r="Q259" i="1"/>
  <c r="L277" i="1"/>
  <c r="M277" i="1"/>
  <c r="L330" i="1"/>
  <c r="M330" i="1"/>
  <c r="N330" i="1"/>
  <c r="O330" i="1"/>
  <c r="P330" i="1"/>
  <c r="Q330" i="1"/>
  <c r="L236" i="1"/>
  <c r="M236" i="1"/>
  <c r="N236" i="1"/>
  <c r="O236" i="1"/>
  <c r="P236" i="1"/>
  <c r="Q236" i="1"/>
  <c r="L255" i="1"/>
  <c r="M255" i="1"/>
  <c r="N255" i="1"/>
  <c r="O255" i="1"/>
  <c r="P255" i="1"/>
  <c r="Q255" i="1"/>
  <c r="L237" i="1"/>
  <c r="M237" i="1"/>
  <c r="L53" i="1"/>
  <c r="M53" i="1"/>
  <c r="N53" i="1"/>
  <c r="O53" i="1"/>
  <c r="P53" i="1"/>
  <c r="Q53" i="1"/>
  <c r="L11" i="1"/>
  <c r="M11" i="1"/>
  <c r="N11" i="1"/>
  <c r="O11" i="1"/>
  <c r="P11" i="1"/>
  <c r="Q11" i="1"/>
  <c r="L203" i="1"/>
  <c r="M203" i="1"/>
  <c r="N203" i="1"/>
  <c r="O203" i="1"/>
  <c r="P203" i="1"/>
  <c r="Q203" i="1"/>
  <c r="L166" i="1"/>
  <c r="M166" i="1"/>
  <c r="L284" i="1"/>
  <c r="M284" i="1"/>
  <c r="N284" i="1"/>
  <c r="O284" i="1"/>
  <c r="P284" i="1"/>
  <c r="Q284" i="1"/>
  <c r="L258" i="1"/>
  <c r="M258" i="1"/>
  <c r="N258" i="1"/>
  <c r="O258" i="1"/>
  <c r="P258" i="1"/>
  <c r="Q258" i="1"/>
  <c r="L16" i="1"/>
  <c r="M16" i="1"/>
  <c r="N16" i="1"/>
  <c r="O16" i="1"/>
  <c r="P16" i="1"/>
  <c r="Q16" i="1"/>
  <c r="L62" i="1"/>
  <c r="M62" i="1"/>
  <c r="N62" i="1"/>
  <c r="O62" i="1"/>
  <c r="P62" i="1"/>
  <c r="Q62" i="1"/>
  <c r="L178" i="1"/>
  <c r="M178" i="1"/>
  <c r="N178" i="1"/>
  <c r="L218" i="1"/>
  <c r="M218" i="1"/>
  <c r="N218" i="1"/>
  <c r="L133" i="1"/>
  <c r="M133" i="1"/>
  <c r="N133" i="1"/>
  <c r="O133" i="1"/>
  <c r="P133" i="1"/>
  <c r="Q133" i="1"/>
  <c r="L316" i="1"/>
  <c r="M316" i="1"/>
  <c r="N316" i="1"/>
  <c r="O316" i="1"/>
  <c r="P316" i="1"/>
  <c r="Q316" i="1"/>
  <c r="L51" i="1"/>
  <c r="M51" i="1"/>
  <c r="N51" i="1"/>
  <c r="O51" i="1"/>
  <c r="P51" i="1"/>
  <c r="Q51" i="1"/>
  <c r="L146" i="1"/>
  <c r="M146" i="1"/>
  <c r="N146" i="1"/>
  <c r="O146" i="1"/>
  <c r="P146" i="1"/>
  <c r="Q146" i="1"/>
  <c r="L206" i="1"/>
  <c r="M206" i="1"/>
  <c r="N206" i="1"/>
  <c r="L225" i="1"/>
  <c r="M225" i="1"/>
  <c r="N225" i="1"/>
  <c r="O225" i="1"/>
  <c r="P225" i="1"/>
  <c r="Q225" i="1"/>
  <c r="L108" i="1"/>
  <c r="M108" i="1"/>
  <c r="N108" i="1"/>
  <c r="O108" i="1"/>
  <c r="P108" i="1"/>
  <c r="Q108" i="1"/>
  <c r="L242" i="1"/>
  <c r="M242" i="1"/>
  <c r="N242" i="1"/>
  <c r="O242" i="1"/>
  <c r="P242" i="1"/>
  <c r="Q242" i="1"/>
  <c r="L297" i="1"/>
  <c r="M297" i="1"/>
  <c r="N297" i="1"/>
  <c r="O297" i="1"/>
  <c r="P297" i="1"/>
  <c r="Q297" i="1"/>
  <c r="L219" i="1"/>
  <c r="M219" i="1"/>
  <c r="N219" i="1"/>
  <c r="O219" i="1"/>
  <c r="P219" i="1"/>
  <c r="Q219" i="1"/>
  <c r="L213" i="1"/>
  <c r="M213" i="1"/>
  <c r="N213" i="1"/>
  <c r="O213" i="1"/>
  <c r="P213" i="1"/>
  <c r="Q213" i="1"/>
  <c r="L188" i="1"/>
  <c r="M188" i="1"/>
  <c r="N188" i="1"/>
  <c r="O188" i="1"/>
  <c r="P188" i="1"/>
  <c r="Q188" i="1"/>
  <c r="L198" i="1"/>
  <c r="M198" i="1"/>
  <c r="N198" i="1"/>
  <c r="O198" i="1"/>
  <c r="P198" i="1"/>
  <c r="Q198" i="1"/>
  <c r="L305" i="1"/>
  <c r="M305" i="1"/>
  <c r="N305" i="1"/>
  <c r="O305" i="1"/>
  <c r="P305" i="1"/>
  <c r="Q305" i="1"/>
  <c r="L125" i="1"/>
  <c r="M125" i="1"/>
  <c r="N125" i="1"/>
  <c r="O125" i="1"/>
  <c r="P125" i="1"/>
  <c r="Q125" i="1"/>
  <c r="L104" i="1"/>
  <c r="M104" i="1"/>
  <c r="N104" i="1"/>
  <c r="O104" i="1"/>
  <c r="P104" i="1"/>
  <c r="Q104" i="1"/>
  <c r="L291" i="1"/>
  <c r="M291" i="1"/>
  <c r="N291" i="1"/>
  <c r="O291" i="1"/>
  <c r="P291" i="1"/>
  <c r="Q291" i="1"/>
  <c r="L56" i="1"/>
  <c r="M56" i="1"/>
  <c r="N56" i="1"/>
  <c r="O56" i="1"/>
  <c r="P56" i="1"/>
  <c r="Q56" i="1"/>
  <c r="L165" i="1"/>
  <c r="M165" i="1"/>
  <c r="N165" i="1"/>
  <c r="O165" i="1"/>
  <c r="P165" i="1"/>
  <c r="Q165" i="1"/>
  <c r="L257" i="1"/>
  <c r="M257" i="1"/>
  <c r="N257" i="1"/>
  <c r="O257" i="1"/>
  <c r="P257" i="1"/>
  <c r="Q257" i="1"/>
  <c r="L176" i="1"/>
  <c r="M176" i="1"/>
  <c r="N176" i="1"/>
  <c r="O176" i="1"/>
  <c r="P176" i="1"/>
  <c r="Q176" i="1"/>
  <c r="L235" i="1"/>
  <c r="M235" i="1"/>
  <c r="N235" i="1"/>
  <c r="O235" i="1"/>
  <c r="P235" i="1"/>
  <c r="Q235" i="1"/>
  <c r="L17" i="1"/>
  <c r="M17" i="1"/>
  <c r="N17" i="1"/>
  <c r="O17" i="1"/>
  <c r="P17" i="1"/>
  <c r="Q17" i="1"/>
  <c r="L280" i="1"/>
  <c r="M280" i="1"/>
  <c r="N280" i="1"/>
  <c r="O280" i="1"/>
  <c r="P280" i="1"/>
  <c r="Q280" i="1"/>
  <c r="L241" i="1"/>
  <c r="M241" i="1"/>
  <c r="N241" i="1"/>
  <c r="O241" i="1"/>
  <c r="P241" i="1"/>
  <c r="Q241" i="1"/>
  <c r="L266" i="1"/>
  <c r="M266" i="1"/>
  <c r="N266" i="1"/>
  <c r="O266" i="1"/>
  <c r="P266" i="1"/>
  <c r="Q266" i="1"/>
  <c r="L85" i="1"/>
  <c r="M85" i="1"/>
  <c r="N85" i="1"/>
  <c r="O85" i="1"/>
  <c r="P85" i="1"/>
  <c r="Q85" i="1"/>
  <c r="L214" i="1"/>
  <c r="M214" i="1"/>
  <c r="N214" i="1"/>
  <c r="O214" i="1"/>
  <c r="P214" i="1"/>
  <c r="Q214" i="1"/>
  <c r="L161" i="1"/>
  <c r="M161" i="1"/>
  <c r="N161" i="1"/>
  <c r="O161" i="1"/>
  <c r="P161" i="1"/>
  <c r="Q161" i="1"/>
  <c r="L328" i="1"/>
  <c r="M328" i="1"/>
  <c r="N328" i="1"/>
  <c r="O328" i="1"/>
  <c r="P328" i="1"/>
  <c r="Q328" i="1"/>
  <c r="L132" i="1"/>
  <c r="M132" i="1"/>
  <c r="N132" i="1"/>
  <c r="L194" i="1"/>
  <c r="M194" i="1"/>
  <c r="N194" i="1"/>
  <c r="L212" i="1"/>
  <c r="M212" i="1"/>
  <c r="L274" i="1"/>
  <c r="M274" i="1"/>
  <c r="N274" i="1"/>
  <c r="O274" i="1"/>
  <c r="P274" i="1"/>
  <c r="Q274" i="1"/>
  <c r="L58" i="1"/>
  <c r="M58" i="1"/>
  <c r="N58" i="1"/>
  <c r="O58" i="1"/>
  <c r="P58" i="1"/>
  <c r="Q58" i="1"/>
  <c r="L107" i="1"/>
  <c r="M107" i="1"/>
  <c r="N107" i="1"/>
  <c r="O107" i="1"/>
  <c r="P107" i="1"/>
  <c r="Q107" i="1"/>
  <c r="L215" i="1"/>
  <c r="M215" i="1"/>
  <c r="L288" i="1"/>
  <c r="M288" i="1"/>
  <c r="N288" i="1"/>
  <c r="O288" i="1"/>
  <c r="P288" i="1"/>
  <c r="Q288" i="1"/>
  <c r="L72" i="1"/>
  <c r="M72" i="1"/>
  <c r="L79" i="1"/>
  <c r="M79" i="1"/>
  <c r="N79" i="1"/>
  <c r="O79" i="1"/>
  <c r="P79" i="1"/>
  <c r="Q79" i="1"/>
  <c r="L55" i="1"/>
  <c r="M55" i="1"/>
  <c r="N55" i="1"/>
  <c r="O55" i="1"/>
  <c r="P55" i="1"/>
  <c r="Q55" i="1"/>
  <c r="L246" i="1"/>
  <c r="M246" i="1"/>
  <c r="N246" i="1"/>
  <c r="O246" i="1"/>
  <c r="P246" i="1"/>
  <c r="Q246" i="1"/>
  <c r="L292" i="1"/>
  <c r="M292" i="1"/>
  <c r="N292" i="1"/>
  <c r="O292" i="1"/>
  <c r="P292" i="1"/>
  <c r="Q292" i="1"/>
  <c r="L95" i="1"/>
  <c r="M95" i="1"/>
  <c r="N95" i="1"/>
  <c r="O95" i="1"/>
  <c r="P95" i="1"/>
  <c r="Q95" i="1"/>
  <c r="L273" i="1"/>
  <c r="M273" i="1"/>
  <c r="L32" i="1"/>
  <c r="M32" i="1"/>
  <c r="N32" i="1"/>
  <c r="O32" i="1"/>
  <c r="P32" i="1"/>
  <c r="Q32" i="1"/>
  <c r="L167" i="1"/>
  <c r="M167" i="1"/>
  <c r="N167" i="1"/>
  <c r="O167" i="1"/>
  <c r="P167" i="1"/>
  <c r="Q167" i="1"/>
  <c r="L141" i="1"/>
  <c r="M141" i="1"/>
  <c r="N141" i="1"/>
  <c r="O141" i="1"/>
  <c r="P141" i="1"/>
  <c r="Q141" i="1"/>
  <c r="L140" i="1"/>
  <c r="M140" i="1"/>
  <c r="N140" i="1"/>
  <c r="O140" i="1"/>
  <c r="P140" i="1"/>
  <c r="Q140" i="1"/>
  <c r="L210" i="1"/>
  <c r="M210" i="1"/>
  <c r="N210" i="1"/>
  <c r="O210" i="1"/>
  <c r="P210" i="1"/>
  <c r="Q210" i="1"/>
  <c r="L116" i="1"/>
  <c r="M116" i="1"/>
  <c r="L327" i="1"/>
  <c r="M327" i="1"/>
  <c r="N327" i="1"/>
  <c r="O327" i="1"/>
  <c r="P327" i="1"/>
  <c r="Q327" i="1"/>
  <c r="L231" i="1"/>
  <c r="M231" i="1"/>
  <c r="N231" i="1"/>
  <c r="O231" i="1"/>
  <c r="P231" i="1"/>
  <c r="Q231" i="1"/>
  <c r="L147" i="1"/>
  <c r="M147" i="1"/>
  <c r="N147" i="1"/>
  <c r="O147" i="1"/>
  <c r="P147" i="1"/>
  <c r="Q147" i="1"/>
  <c r="L118" i="1"/>
  <c r="M118" i="1"/>
  <c r="N118" i="1"/>
  <c r="L52" i="1"/>
  <c r="M52" i="1"/>
  <c r="N52" i="1"/>
  <c r="O52" i="1"/>
  <c r="P52" i="1"/>
  <c r="Q52" i="1"/>
  <c r="L223" i="1"/>
  <c r="M223" i="1"/>
  <c r="L208" i="1"/>
  <c r="M208" i="1"/>
  <c r="N208" i="1"/>
  <c r="O208" i="1"/>
  <c r="P208" i="1"/>
  <c r="Q208" i="1"/>
  <c r="L261" i="1"/>
  <c r="M261" i="1"/>
  <c r="N261" i="1"/>
  <c r="O261" i="1"/>
  <c r="P261" i="1"/>
  <c r="Q261" i="1"/>
  <c r="L102" i="1"/>
  <c r="M102" i="1"/>
  <c r="N102" i="1"/>
  <c r="O102" i="1"/>
  <c r="P102" i="1"/>
  <c r="Q102" i="1"/>
  <c r="L322" i="1"/>
  <c r="M322" i="1"/>
  <c r="L49" i="1"/>
  <c r="M49" i="1"/>
  <c r="N49" i="1"/>
  <c r="O49" i="1"/>
  <c r="P49" i="1"/>
  <c r="Q49" i="1"/>
  <c r="L109" i="1"/>
  <c r="M109" i="1"/>
  <c r="N109" i="1"/>
  <c r="O109" i="1"/>
  <c r="P109" i="1"/>
  <c r="Q109" i="1"/>
  <c r="L153" i="1"/>
  <c r="M153" i="1"/>
  <c r="N153" i="1"/>
  <c r="O153" i="1"/>
  <c r="P153" i="1"/>
  <c r="Q153" i="1"/>
  <c r="L197" i="1"/>
  <c r="M197" i="1"/>
  <c r="N197" i="1"/>
  <c r="O197" i="1"/>
  <c r="P197" i="1"/>
  <c r="Q197" i="1"/>
  <c r="L151" i="1"/>
  <c r="M151" i="1"/>
  <c r="N151" i="1"/>
  <c r="O151" i="1"/>
  <c r="P151" i="1"/>
  <c r="Q151" i="1"/>
  <c r="L36" i="1"/>
  <c r="M36" i="1"/>
  <c r="N36" i="1"/>
  <c r="O36" i="1"/>
  <c r="P36" i="1"/>
  <c r="Q36" i="1"/>
  <c r="L233" i="1"/>
  <c r="M233" i="1"/>
  <c r="N233" i="1"/>
  <c r="O233" i="1"/>
  <c r="P233" i="1"/>
  <c r="Q233" i="1"/>
  <c r="L47" i="1"/>
  <c r="M47" i="1"/>
  <c r="N47" i="1"/>
  <c r="O47" i="1"/>
  <c r="P47" i="1"/>
  <c r="Q47" i="1"/>
  <c r="L101" i="1"/>
  <c r="M101" i="1"/>
  <c r="N101" i="1"/>
  <c r="O101" i="1"/>
  <c r="P101" i="1"/>
  <c r="Q101" i="1"/>
  <c r="L314" i="1"/>
  <c r="M314" i="1"/>
  <c r="N314" i="1"/>
  <c r="O314" i="1"/>
  <c r="P314" i="1"/>
  <c r="Q314" i="1"/>
  <c r="L295" i="1"/>
  <c r="M295" i="1"/>
  <c r="N295" i="1"/>
  <c r="O295" i="1"/>
  <c r="P295" i="1"/>
  <c r="Q295" i="1"/>
  <c r="L31" i="1"/>
  <c r="M31" i="1"/>
  <c r="N31" i="1"/>
  <c r="O31" i="1"/>
  <c r="P31" i="1"/>
  <c r="Q31" i="1"/>
  <c r="L103" i="1"/>
  <c r="M103" i="1"/>
  <c r="N103" i="1"/>
  <c r="O103" i="1"/>
  <c r="P103" i="1"/>
  <c r="Q103" i="1"/>
  <c r="L106" i="1"/>
  <c r="M106" i="1"/>
  <c r="L61" i="1"/>
  <c r="M61" i="1"/>
  <c r="N61" i="1"/>
  <c r="O61" i="1"/>
  <c r="P61" i="1"/>
  <c r="Q61" i="1"/>
  <c r="L320" i="1"/>
  <c r="M320" i="1"/>
  <c r="N320" i="1"/>
  <c r="O320" i="1"/>
  <c r="P320" i="1"/>
  <c r="Q320" i="1"/>
  <c r="L18" i="1"/>
  <c r="M18" i="1"/>
  <c r="N18" i="1"/>
  <c r="O18" i="1"/>
  <c r="P18" i="1"/>
  <c r="Q18" i="1"/>
  <c r="L163" i="1"/>
  <c r="M163" i="1"/>
  <c r="N163" i="1"/>
  <c r="O163" i="1"/>
  <c r="P163" i="1"/>
  <c r="Q163" i="1"/>
  <c r="L332" i="1"/>
  <c r="M332" i="1"/>
  <c r="L9" i="1"/>
  <c r="M9" i="1"/>
  <c r="N9" i="1"/>
  <c r="O9" i="1"/>
  <c r="P9" i="1"/>
  <c r="Q9" i="1"/>
  <c r="L175" i="1"/>
  <c r="M175" i="1"/>
  <c r="L91" i="1"/>
  <c r="M91" i="1"/>
  <c r="L117" i="1"/>
  <c r="M117" i="1"/>
  <c r="N117" i="1"/>
  <c r="O117" i="1"/>
  <c r="P117" i="1"/>
  <c r="Q117" i="1"/>
  <c r="L142" i="1"/>
  <c r="M142" i="1"/>
  <c r="L92" i="1"/>
  <c r="M92" i="1"/>
  <c r="N92" i="1"/>
  <c r="O92" i="1"/>
  <c r="P92" i="1"/>
  <c r="Q92" i="1"/>
  <c r="L90" i="1"/>
  <c r="M90" i="1"/>
  <c r="N90" i="1"/>
  <c r="O90" i="1"/>
  <c r="P90" i="1"/>
  <c r="Q90" i="1"/>
  <c r="L283" i="1"/>
  <c r="M283" i="1"/>
  <c r="N283" i="1"/>
  <c r="O283" i="1"/>
  <c r="P283" i="1"/>
  <c r="Q283" i="1"/>
  <c r="L45" i="1"/>
  <c r="M45" i="1"/>
  <c r="N45" i="1"/>
  <c r="O45" i="1"/>
  <c r="P45" i="1"/>
  <c r="Q45" i="1"/>
  <c r="L248" i="1"/>
  <c r="M248" i="1"/>
  <c r="N248" i="1"/>
  <c r="O248" i="1"/>
  <c r="P248" i="1"/>
  <c r="Q248" i="1"/>
  <c r="L173" i="1"/>
  <c r="M173" i="1"/>
  <c r="N173" i="1"/>
  <c r="O173" i="1"/>
  <c r="P173" i="1"/>
  <c r="Q173" i="1"/>
  <c r="L44" i="1"/>
  <c r="M44" i="1"/>
  <c r="N44" i="1"/>
  <c r="O44" i="1"/>
  <c r="P44" i="1"/>
  <c r="Q44" i="1"/>
  <c r="L326" i="1"/>
  <c r="M326" i="1"/>
  <c r="L249" i="1"/>
  <c r="M249" i="1"/>
  <c r="N249" i="1"/>
  <c r="O249" i="1"/>
  <c r="P249" i="1"/>
  <c r="Q249" i="1"/>
  <c r="L41" i="1"/>
  <c r="M41" i="1"/>
  <c r="N41" i="1"/>
  <c r="O41" i="1"/>
  <c r="P41" i="1"/>
  <c r="Q41" i="1"/>
  <c r="L75" i="1"/>
  <c r="M75" i="1"/>
  <c r="N75" i="1"/>
  <c r="O75" i="1"/>
  <c r="P75" i="1"/>
  <c r="Q75" i="1"/>
  <c r="L43" i="1"/>
  <c r="M43" i="1"/>
  <c r="N43" i="1"/>
  <c r="O43" i="1"/>
  <c r="P43" i="1"/>
  <c r="Q43" i="1"/>
  <c r="L301" i="1"/>
  <c r="M301" i="1"/>
  <c r="N301" i="1"/>
  <c r="O301" i="1"/>
  <c r="P301" i="1"/>
  <c r="Q301" i="1"/>
  <c r="L119" i="1"/>
  <c r="M119" i="1"/>
  <c r="N119" i="1"/>
  <c r="O119" i="1"/>
  <c r="P119" i="1"/>
  <c r="Q119" i="1"/>
  <c r="L27" i="1"/>
  <c r="M27" i="1"/>
  <c r="N27" i="1"/>
  <c r="O27" i="1"/>
  <c r="P27" i="1"/>
  <c r="Q27" i="1"/>
  <c r="L100" i="1"/>
  <c r="M100" i="1"/>
  <c r="N100" i="1"/>
  <c r="O100" i="1"/>
  <c r="P100" i="1"/>
  <c r="Q100" i="1"/>
  <c r="L331" i="1"/>
  <c r="M331" i="1"/>
  <c r="N331" i="1"/>
  <c r="O331" i="1"/>
  <c r="P331" i="1"/>
  <c r="Q331" i="1"/>
  <c r="L131" i="1"/>
  <c r="M131" i="1"/>
  <c r="N131" i="1"/>
  <c r="O131" i="1"/>
  <c r="P131" i="1"/>
  <c r="Q131" i="1"/>
  <c r="L317" i="1"/>
  <c r="M317" i="1"/>
  <c r="L150" i="1"/>
  <c r="M150" i="1"/>
  <c r="N150" i="1"/>
  <c r="O150" i="1"/>
  <c r="P150" i="1"/>
  <c r="Q150" i="1"/>
  <c r="L81" i="1"/>
  <c r="M81" i="1"/>
  <c r="L299" i="1"/>
  <c r="M299" i="1"/>
  <c r="N299" i="1"/>
  <c r="O299" i="1"/>
  <c r="P299" i="1"/>
  <c r="Q299" i="1"/>
  <c r="L252" i="1"/>
  <c r="M252" i="1"/>
  <c r="N252" i="1"/>
  <c r="O252" i="1"/>
  <c r="P252" i="1"/>
  <c r="Q252" i="1"/>
  <c r="L21" i="1"/>
  <c r="M21" i="1"/>
  <c r="N21" i="1"/>
  <c r="O21" i="1"/>
  <c r="P21" i="1"/>
  <c r="Q21" i="1"/>
  <c r="L207" i="1"/>
  <c r="M207" i="1"/>
  <c r="N207" i="1"/>
  <c r="O207" i="1"/>
  <c r="P207" i="1"/>
  <c r="Q207" i="1"/>
  <c r="L129" i="1"/>
  <c r="M129" i="1"/>
  <c r="N129" i="1"/>
  <c r="L285" i="1"/>
  <c r="M285" i="1"/>
  <c r="N285" i="1"/>
  <c r="L127" i="1"/>
  <c r="M127" i="1"/>
  <c r="L137" i="1"/>
  <c r="M137" i="1"/>
  <c r="N137" i="1"/>
  <c r="O137" i="1"/>
  <c r="P137" i="1"/>
  <c r="Q137" i="1"/>
  <c r="L33" i="1"/>
  <c r="M33" i="1"/>
  <c r="N33" i="1"/>
  <c r="O33" i="1"/>
  <c r="P33" i="1"/>
  <c r="Q33" i="1"/>
  <c r="L39" i="1"/>
  <c r="M39" i="1"/>
  <c r="N39" i="1"/>
  <c r="O39" i="1"/>
  <c r="P39" i="1"/>
  <c r="Q39" i="1"/>
  <c r="L50" i="1"/>
  <c r="M50" i="1"/>
  <c r="N50" i="1"/>
  <c r="O50" i="1"/>
  <c r="P50" i="1"/>
  <c r="Q50" i="1"/>
  <c r="L302" i="1"/>
  <c r="M302" i="1"/>
  <c r="N302" i="1"/>
  <c r="O302" i="1"/>
  <c r="P302" i="1"/>
  <c r="Q302" i="1"/>
  <c r="L37" i="1"/>
  <c r="M37" i="1"/>
  <c r="N37" i="1"/>
  <c r="O37" i="1"/>
  <c r="P37" i="1"/>
  <c r="Q37" i="1"/>
  <c r="L270" i="1"/>
  <c r="M270" i="1"/>
  <c r="L308" i="1"/>
  <c r="M308" i="1"/>
  <c r="N308" i="1"/>
  <c r="O308" i="1"/>
  <c r="P308" i="1"/>
  <c r="Q308" i="1"/>
  <c r="L63" i="1"/>
  <c r="M63" i="1"/>
  <c r="N63" i="1"/>
  <c r="O63" i="1"/>
  <c r="P63" i="1"/>
  <c r="Q63" i="1"/>
  <c r="L182" i="1"/>
  <c r="M182" i="1"/>
  <c r="N182" i="1"/>
  <c r="O182" i="1"/>
  <c r="P182" i="1"/>
  <c r="Q182" i="1"/>
  <c r="L12" i="1"/>
  <c r="M12" i="1"/>
  <c r="N12" i="1"/>
  <c r="L134" i="1"/>
  <c r="M134" i="1"/>
  <c r="N134" i="1"/>
  <c r="O134" i="1"/>
  <c r="P134" i="1"/>
  <c r="Q134" i="1"/>
  <c r="L110" i="1"/>
  <c r="M110" i="1"/>
  <c r="N110" i="1"/>
  <c r="L186" i="1"/>
  <c r="M186" i="1"/>
  <c r="L89" i="1"/>
  <c r="M89" i="1"/>
  <c r="L13" i="1"/>
  <c r="M13" i="1"/>
  <c r="N13" i="1"/>
  <c r="O13" i="1"/>
  <c r="P13" i="1"/>
  <c r="Q13" i="1"/>
  <c r="L123" i="1"/>
  <c r="M123" i="1"/>
  <c r="N123" i="1"/>
  <c r="O123" i="1"/>
  <c r="P123" i="1"/>
  <c r="Q123" i="1"/>
  <c r="L65" i="1"/>
  <c r="M65" i="1"/>
  <c r="N65" i="1"/>
  <c r="O65" i="1"/>
  <c r="P65" i="1"/>
  <c r="Q65" i="1"/>
  <c r="L86" i="1"/>
  <c r="M86" i="1"/>
  <c r="N86" i="1"/>
  <c r="O86" i="1"/>
  <c r="P86" i="1"/>
  <c r="Q86" i="1"/>
  <c r="L99" i="1"/>
  <c r="M99" i="1"/>
  <c r="L217" i="1"/>
  <c r="M217" i="1"/>
  <c r="N217" i="1"/>
  <c r="O217" i="1"/>
  <c r="P217" i="1"/>
  <c r="Q217" i="1"/>
  <c r="L162" i="1"/>
  <c r="M162" i="1"/>
  <c r="N162" i="1"/>
  <c r="O162" i="1"/>
  <c r="P162" i="1"/>
  <c r="Q162" i="1"/>
  <c r="L199" i="1"/>
  <c r="M199" i="1"/>
  <c r="N199" i="1"/>
  <c r="O199" i="1"/>
  <c r="P199" i="1"/>
  <c r="Q199" i="1"/>
  <c r="L311" i="1"/>
  <c r="M311" i="1"/>
  <c r="N311" i="1"/>
  <c r="O311" i="1"/>
  <c r="P311" i="1"/>
  <c r="Q311" i="1"/>
  <c r="L247" i="1"/>
  <c r="M247" i="1"/>
  <c r="N247" i="1"/>
  <c r="O247" i="1"/>
  <c r="P247" i="1"/>
  <c r="Q247" i="1"/>
  <c r="L93" i="1"/>
  <c r="M93" i="1"/>
  <c r="N93" i="1"/>
  <c r="O93" i="1"/>
  <c r="P93" i="1"/>
  <c r="Q93" i="1"/>
  <c r="L190" i="1"/>
  <c r="M190" i="1"/>
  <c r="N190" i="1"/>
  <c r="O190" i="1"/>
  <c r="P190" i="1"/>
  <c r="Q190" i="1"/>
  <c r="L29" i="1"/>
  <c r="M29" i="1"/>
  <c r="N29" i="1"/>
  <c r="O29" i="1"/>
  <c r="P29" i="1"/>
  <c r="Q29" i="1"/>
  <c r="L42" i="1"/>
  <c r="M42" i="1"/>
  <c r="N42" i="1"/>
  <c r="O42" i="1"/>
  <c r="P42" i="1"/>
  <c r="Q42" i="1"/>
  <c r="L122" i="1"/>
  <c r="M122" i="1"/>
  <c r="L240" i="1"/>
  <c r="M240" i="1"/>
  <c r="N240" i="1"/>
  <c r="L124" i="1"/>
  <c r="M124" i="1"/>
  <c r="N124" i="1"/>
  <c r="O124" i="1"/>
  <c r="P124" i="1"/>
  <c r="Q124" i="1"/>
  <c r="L189" i="1"/>
  <c r="M189" i="1"/>
  <c r="N189" i="1"/>
  <c r="O189" i="1"/>
  <c r="P189" i="1"/>
  <c r="Q189" i="1"/>
  <c r="L135" i="1"/>
  <c r="M135" i="1"/>
  <c r="N135" i="1"/>
  <c r="O135" i="1"/>
  <c r="P135" i="1"/>
  <c r="Q135" i="1"/>
  <c r="L195" i="1"/>
  <c r="M195" i="1"/>
  <c r="N195" i="1"/>
  <c r="O195" i="1"/>
  <c r="P195" i="1"/>
  <c r="Q195" i="1"/>
  <c r="L269" i="1"/>
  <c r="M269" i="1"/>
  <c r="N269" i="1"/>
  <c r="O269" i="1"/>
  <c r="P269" i="1"/>
  <c r="Q269" i="1"/>
  <c r="L267" i="1"/>
  <c r="M267" i="1"/>
  <c r="N267" i="1"/>
  <c r="O267" i="1"/>
  <c r="P267" i="1"/>
  <c r="Q267" i="1"/>
  <c r="L221" i="1"/>
  <c r="M221" i="1"/>
  <c r="N221" i="1"/>
  <c r="O221" i="1"/>
  <c r="P221" i="1"/>
  <c r="Q221" i="1"/>
  <c r="L281" i="1"/>
  <c r="M281" i="1"/>
  <c r="N281" i="1"/>
  <c r="O281" i="1"/>
  <c r="P281" i="1"/>
  <c r="Q281" i="1"/>
  <c r="L171" i="1"/>
  <c r="M171" i="1"/>
  <c r="L298" i="1"/>
  <c r="M298" i="1"/>
  <c r="N298" i="1"/>
  <c r="O298" i="1"/>
  <c r="P298" i="1"/>
  <c r="Q298" i="1"/>
  <c r="L98" i="1"/>
  <c r="M98" i="1"/>
  <c r="N98" i="1"/>
  <c r="O98" i="1"/>
  <c r="P98" i="1"/>
  <c r="Q98" i="1"/>
  <c r="L250" i="1"/>
  <c r="M250" i="1"/>
  <c r="N250" i="1"/>
  <c r="O250" i="1"/>
  <c r="P250" i="1"/>
  <c r="Q250" i="1"/>
  <c r="L74" i="1"/>
  <c r="M74" i="1"/>
  <c r="N74" i="1"/>
  <c r="O74" i="1"/>
  <c r="P74" i="1"/>
  <c r="Q74" i="1"/>
  <c r="L48" i="1"/>
  <c r="M48" i="1"/>
  <c r="N48" i="1"/>
  <c r="O48" i="1"/>
  <c r="P48" i="1"/>
  <c r="Q48" i="1"/>
  <c r="L152" i="1"/>
  <c r="M152" i="1"/>
  <c r="L149" i="1"/>
  <c r="M149" i="1"/>
  <c r="L279" i="1"/>
  <c r="M279" i="1"/>
  <c r="L224" i="1"/>
  <c r="M224" i="1"/>
  <c r="N224" i="1"/>
  <c r="O224" i="1"/>
  <c r="P224" i="1"/>
  <c r="Q224" i="1"/>
  <c r="L54" i="1"/>
  <c r="M54" i="1"/>
  <c r="N54" i="1"/>
  <c r="O54" i="1"/>
  <c r="P54" i="1"/>
  <c r="Q54" i="1"/>
  <c r="L234" i="1"/>
  <c r="M234" i="1"/>
  <c r="N234" i="1"/>
  <c r="O234" i="1"/>
  <c r="P234" i="1"/>
  <c r="Q234" i="1"/>
  <c r="L304" i="1"/>
  <c r="M304" i="1"/>
  <c r="N304" i="1"/>
  <c r="O304" i="1"/>
  <c r="P304" i="1"/>
  <c r="Q304" i="1"/>
  <c r="L187" i="1"/>
  <c r="M187" i="1"/>
  <c r="N187" i="1"/>
  <c r="O187" i="1"/>
  <c r="P187" i="1"/>
  <c r="Q187" i="1"/>
  <c r="L59" i="1"/>
  <c r="M59" i="1"/>
  <c r="N59" i="1"/>
  <c r="O59" i="1"/>
  <c r="P59" i="1"/>
  <c r="Q59" i="1"/>
  <c r="L263" i="1"/>
  <c r="M263" i="1"/>
  <c r="N263" i="1"/>
  <c r="O263" i="1"/>
  <c r="P263" i="1"/>
  <c r="Q263" i="1"/>
  <c r="L216" i="1"/>
  <c r="M216" i="1"/>
  <c r="N216" i="1"/>
  <c r="O216" i="1"/>
  <c r="P216" i="1"/>
  <c r="Q216" i="1"/>
  <c r="L289" i="1"/>
  <c r="M289" i="1"/>
  <c r="N289" i="1"/>
  <c r="O289" i="1"/>
  <c r="P289" i="1"/>
  <c r="Q289" i="1"/>
  <c r="L154" i="1"/>
  <c r="M154" i="1"/>
  <c r="N154" i="1"/>
  <c r="O154" i="1"/>
  <c r="P154" i="1"/>
  <c r="Q154" i="1"/>
  <c r="L82" i="1"/>
  <c r="M82" i="1"/>
  <c r="N82" i="1"/>
  <c r="O82" i="1"/>
  <c r="P82" i="1"/>
  <c r="Q82" i="1"/>
  <c r="L46" i="1"/>
  <c r="M46" i="1"/>
  <c r="N46" i="1"/>
  <c r="L94" i="1"/>
  <c r="M94" i="1"/>
  <c r="N94" i="1"/>
  <c r="O94" i="1"/>
  <c r="P94" i="1"/>
  <c r="Q94" i="1"/>
  <c r="L287" i="1"/>
  <c r="M287" i="1"/>
  <c r="N287" i="1"/>
  <c r="L238" i="1"/>
  <c r="M238" i="1"/>
  <c r="N238" i="1"/>
  <c r="O238" i="1"/>
  <c r="P238" i="1"/>
  <c r="Q238" i="1"/>
  <c r="L312" i="1"/>
  <c r="M312" i="1"/>
  <c r="N312" i="1"/>
  <c r="O312" i="1"/>
  <c r="P312" i="1"/>
  <c r="Q312" i="1"/>
  <c r="L318" i="1"/>
  <c r="M318" i="1"/>
  <c r="N318" i="1"/>
  <c r="O318" i="1"/>
  <c r="P318" i="1"/>
  <c r="Q318" i="1"/>
  <c r="L87" i="1"/>
  <c r="M87" i="1"/>
  <c r="N87" i="1"/>
  <c r="O87" i="1"/>
  <c r="P87" i="1"/>
  <c r="Q87" i="1"/>
  <c r="L77" i="1"/>
  <c r="M77" i="1"/>
  <c r="N77" i="1"/>
  <c r="O77" i="1"/>
  <c r="P77" i="1"/>
  <c r="Q77" i="1"/>
  <c r="L256" i="1"/>
  <c r="M256" i="1"/>
  <c r="N256" i="1"/>
  <c r="O256" i="1"/>
  <c r="P256" i="1"/>
  <c r="Q256" i="1"/>
  <c r="L319" i="1"/>
  <c r="M319" i="1"/>
  <c r="N319" i="1"/>
  <c r="O319" i="1"/>
  <c r="P319" i="1"/>
  <c r="Q319" i="1"/>
  <c r="L68" i="1"/>
  <c r="M68" i="1"/>
  <c r="N68" i="1"/>
  <c r="O68" i="1"/>
  <c r="P68" i="1"/>
  <c r="Q68" i="1"/>
  <c r="L239" i="1"/>
  <c r="M239" i="1"/>
  <c r="N239" i="1"/>
  <c r="O239" i="1"/>
  <c r="P239" i="1"/>
  <c r="Q239" i="1"/>
  <c r="L268" i="1"/>
  <c r="M268" i="1"/>
  <c r="N268" i="1"/>
  <c r="O268" i="1"/>
  <c r="P268" i="1"/>
  <c r="Q268" i="1"/>
  <c r="L130" i="1"/>
  <c r="M130" i="1"/>
  <c r="N130" i="1"/>
  <c r="L183" i="1"/>
  <c r="M183" i="1"/>
  <c r="N183" i="1"/>
  <c r="O183" i="1"/>
  <c r="P183" i="1"/>
  <c r="Q183" i="1"/>
  <c r="L254" i="1"/>
  <c r="M254" i="1"/>
  <c r="L228" i="1"/>
  <c r="M228" i="1"/>
  <c r="N228" i="1"/>
  <c r="O228" i="1"/>
  <c r="P228" i="1"/>
  <c r="Q228" i="1"/>
  <c r="L180" i="1"/>
  <c r="M180" i="1"/>
  <c r="L83" i="1"/>
  <c r="M83" i="1"/>
  <c r="N83" i="1"/>
  <c r="O83" i="1"/>
  <c r="P83" i="1"/>
  <c r="Q83" i="1"/>
  <c r="L169" i="1"/>
  <c r="M169" i="1"/>
  <c r="N169" i="1"/>
  <c r="O169" i="1"/>
  <c r="P169" i="1"/>
  <c r="Q169" i="1"/>
  <c r="L323" i="1"/>
  <c r="M323" i="1"/>
  <c r="N323" i="1"/>
  <c r="O323" i="1"/>
  <c r="P323" i="1"/>
  <c r="Q323" i="1"/>
  <c r="L325" i="1"/>
  <c r="M325" i="1"/>
  <c r="N325" i="1"/>
  <c r="O325" i="1"/>
  <c r="P325" i="1"/>
  <c r="Q325" i="1"/>
  <c r="L38" i="1"/>
  <c r="M38" i="1"/>
  <c r="N38" i="1"/>
  <c r="O38" i="1"/>
  <c r="P38" i="1"/>
  <c r="Q38" i="1"/>
  <c r="L170" i="1"/>
  <c r="M170" i="1"/>
  <c r="N170" i="1"/>
  <c r="O170" i="1"/>
  <c r="P170" i="1"/>
  <c r="Q170" i="1"/>
  <c r="L80" i="1"/>
  <c r="M80" i="1"/>
  <c r="N80" i="1"/>
  <c r="O80" i="1"/>
  <c r="P80" i="1"/>
  <c r="Q80" i="1"/>
  <c r="L310" i="1"/>
  <c r="M310" i="1"/>
  <c r="N310" i="1"/>
  <c r="O310" i="1"/>
  <c r="P310" i="1"/>
  <c r="Q310" i="1"/>
  <c r="L200" i="1"/>
  <c r="M200" i="1"/>
  <c r="N200" i="1"/>
  <c r="O200" i="1"/>
  <c r="P200" i="1"/>
  <c r="Q200" i="1"/>
  <c r="L172" i="1"/>
  <c r="M172" i="1"/>
  <c r="N172" i="1"/>
  <c r="O172" i="1"/>
  <c r="P172" i="1"/>
  <c r="Q172" i="1"/>
  <c r="L159" i="1"/>
  <c r="M159" i="1"/>
  <c r="N159" i="1"/>
  <c r="O159" i="1"/>
  <c r="P159" i="1"/>
  <c r="Q159" i="1"/>
  <c r="L227" i="1"/>
  <c r="M227" i="1"/>
  <c r="N227" i="1"/>
  <c r="O227" i="1"/>
  <c r="P227" i="1"/>
  <c r="Q227" i="1"/>
  <c r="L204" i="1"/>
  <c r="M204" i="1"/>
  <c r="N204" i="1"/>
  <c r="O204" i="1"/>
  <c r="P204" i="1"/>
  <c r="Q204" i="1"/>
  <c r="L303" i="1"/>
  <c r="M303" i="1"/>
  <c r="N303" i="1"/>
  <c r="O303" i="1"/>
  <c r="P303" i="1"/>
  <c r="Q303" i="1"/>
  <c r="L25" i="1"/>
  <c r="M25" i="1"/>
  <c r="N25" i="1"/>
  <c r="O25" i="1"/>
  <c r="P25" i="1"/>
  <c r="Q25" i="1"/>
  <c r="L309" i="1"/>
  <c r="M309" i="1"/>
  <c r="N309" i="1"/>
  <c r="O309" i="1"/>
  <c r="P309" i="1"/>
  <c r="Q309" i="1"/>
  <c r="L78" i="1"/>
  <c r="M78" i="1"/>
  <c r="N78" i="1"/>
  <c r="O78" i="1"/>
  <c r="P78" i="1"/>
  <c r="Q78" i="1"/>
  <c r="L66" i="1"/>
  <c r="M66" i="1"/>
  <c r="N66" i="1"/>
  <c r="O66" i="1"/>
  <c r="P66" i="1"/>
  <c r="Q66" i="1"/>
  <c r="L192" i="1"/>
  <c r="M192" i="1"/>
  <c r="N192" i="1"/>
  <c r="O192" i="1"/>
  <c r="P192" i="1"/>
  <c r="Q192" i="1"/>
  <c r="L294" i="1"/>
  <c r="M294" i="1"/>
  <c r="N294" i="1"/>
  <c r="O294" i="1"/>
  <c r="P294" i="1"/>
  <c r="Q294" i="1"/>
  <c r="L179" i="1"/>
  <c r="M179" i="1"/>
  <c r="N179" i="1"/>
  <c r="O179" i="1"/>
  <c r="P179" i="1"/>
  <c r="Q179" i="1"/>
  <c r="L272" i="1"/>
  <c r="M272" i="1"/>
  <c r="L290" i="1"/>
  <c r="M290" i="1"/>
  <c r="N290" i="1"/>
  <c r="O290" i="1"/>
  <c r="P290" i="1"/>
  <c r="Q290" i="1"/>
  <c r="L211" i="1"/>
  <c r="M211" i="1"/>
  <c r="N211" i="1"/>
  <c r="O211" i="1"/>
  <c r="P211" i="1"/>
  <c r="Q211" i="1"/>
  <c r="L296" i="1"/>
  <c r="M296" i="1"/>
  <c r="N296" i="1"/>
  <c r="O296" i="1"/>
  <c r="P296" i="1"/>
  <c r="Q296" i="1"/>
  <c r="N142" i="1"/>
  <c r="O142" i="1"/>
  <c r="P142" i="1"/>
  <c r="Q142" i="1"/>
  <c r="N237" i="1"/>
  <c r="O237" i="1"/>
  <c r="P237" i="1"/>
  <c r="Q237" i="1"/>
  <c r="C30" i="11"/>
  <c r="B31" i="11"/>
  <c r="N120" i="1"/>
  <c r="L8" i="1"/>
  <c r="F12" i="12"/>
  <c r="K338" i="1"/>
  <c r="K337" i="1"/>
  <c r="K335" i="1"/>
  <c r="K336" i="1"/>
  <c r="K334" i="1"/>
  <c r="N99" i="1"/>
  <c r="O99" i="1"/>
  <c r="P99" i="1"/>
  <c r="Q99" i="1"/>
  <c r="O164" i="1"/>
  <c r="P164" i="1"/>
  <c r="Q164" i="1"/>
  <c r="N89" i="1"/>
  <c r="O89" i="1"/>
  <c r="P89" i="1"/>
  <c r="Q89" i="1"/>
  <c r="O218" i="1"/>
  <c r="P218" i="1"/>
  <c r="Q218" i="1"/>
  <c r="O132" i="1"/>
  <c r="P132" i="1"/>
  <c r="Q132" i="1"/>
  <c r="O118" i="1"/>
  <c r="P118" i="1"/>
  <c r="Q118" i="1"/>
  <c r="O12" i="1"/>
  <c r="P12" i="1"/>
  <c r="Q12" i="1"/>
  <c r="O194" i="1"/>
  <c r="P194" i="1"/>
  <c r="Q194" i="1"/>
  <c r="O240" i="1"/>
  <c r="P240" i="1"/>
  <c r="Q240" i="1"/>
  <c r="O285" i="1"/>
  <c r="P285" i="1"/>
  <c r="Q285" i="1"/>
  <c r="O110" i="1"/>
  <c r="P110" i="1"/>
  <c r="Q110" i="1"/>
  <c r="O130" i="1"/>
  <c r="P130" i="1"/>
  <c r="Q130" i="1"/>
  <c r="N122" i="1"/>
  <c r="O122" i="1"/>
  <c r="P122" i="1"/>
  <c r="Q122" i="1"/>
  <c r="N273" i="1"/>
  <c r="O273" i="1"/>
  <c r="P273" i="1"/>
  <c r="Q273" i="1"/>
  <c r="N81" i="1"/>
  <c r="O81" i="1"/>
  <c r="P81" i="1"/>
  <c r="Q81" i="1"/>
  <c r="N91" i="1"/>
  <c r="O91" i="1"/>
  <c r="P91" i="1"/>
  <c r="Q91" i="1"/>
  <c r="N326" i="1"/>
  <c r="O326" i="1"/>
  <c r="P326" i="1"/>
  <c r="Q326" i="1"/>
  <c r="N175" i="1"/>
  <c r="O175" i="1"/>
  <c r="P175" i="1"/>
  <c r="Q175" i="1"/>
  <c r="N223" i="1"/>
  <c r="O223" i="1"/>
  <c r="P223" i="1"/>
  <c r="Q223" i="1"/>
  <c r="N180" i="1"/>
  <c r="O180" i="1"/>
  <c r="P180" i="1"/>
  <c r="Q180" i="1"/>
  <c r="N232" i="1"/>
  <c r="O232" i="1"/>
  <c r="P232" i="1"/>
  <c r="Q232" i="1"/>
  <c r="N171" i="1"/>
  <c r="O171" i="1"/>
  <c r="P171" i="1"/>
  <c r="Q171" i="1"/>
  <c r="N212" i="1"/>
  <c r="O212" i="1"/>
  <c r="P212" i="1"/>
  <c r="Q212" i="1"/>
  <c r="N277" i="1"/>
  <c r="O277" i="1"/>
  <c r="P277" i="1"/>
  <c r="Q277" i="1"/>
  <c r="N272" i="1"/>
  <c r="O272" i="1"/>
  <c r="P272" i="1"/>
  <c r="Q272" i="1"/>
  <c r="O24" i="1"/>
  <c r="P24" i="1"/>
  <c r="Q24" i="1"/>
  <c r="N72" i="1"/>
  <c r="O72" i="1"/>
  <c r="P72" i="1"/>
  <c r="Q72" i="1"/>
  <c r="N317" i="1"/>
  <c r="O317" i="1"/>
  <c r="P317" i="1"/>
  <c r="Q317" i="1"/>
  <c r="O206" i="1"/>
  <c r="P206" i="1"/>
  <c r="Q206" i="1"/>
  <c r="O70" i="1"/>
  <c r="P70" i="1"/>
  <c r="Q70" i="1"/>
  <c r="N116" i="1"/>
  <c r="O116" i="1"/>
  <c r="P116" i="1"/>
  <c r="Q116" i="1"/>
  <c r="N166" i="1"/>
  <c r="O166" i="1"/>
  <c r="P166" i="1"/>
  <c r="Q166" i="1"/>
  <c r="O120" i="1"/>
  <c r="P120" i="1"/>
  <c r="Q120" i="1"/>
  <c r="N215" i="1"/>
  <c r="O215" i="1"/>
  <c r="P215" i="1"/>
  <c r="Q215" i="1"/>
  <c r="O178" i="1"/>
  <c r="P178" i="1"/>
  <c r="Q178" i="1"/>
  <c r="N73" i="1"/>
  <c r="O73" i="1"/>
  <c r="P73" i="1"/>
  <c r="Q73" i="1"/>
  <c r="N202" i="1"/>
  <c r="O202" i="1"/>
  <c r="P202" i="1"/>
  <c r="Q202" i="1"/>
  <c r="N149" i="1"/>
  <c r="O149" i="1"/>
  <c r="P149" i="1"/>
  <c r="Q149" i="1"/>
  <c r="N270" i="1"/>
  <c r="O270" i="1"/>
  <c r="P270" i="1"/>
  <c r="Q270" i="1"/>
  <c r="N322" i="1"/>
  <c r="O322" i="1"/>
  <c r="P322" i="1"/>
  <c r="Q322" i="1"/>
  <c r="N23" i="1"/>
  <c r="O23" i="1"/>
  <c r="P23" i="1"/>
  <c r="Q23" i="1"/>
  <c r="N186" i="1"/>
  <c r="O186" i="1"/>
  <c r="P186" i="1"/>
  <c r="Q186" i="1"/>
  <c r="N127" i="1"/>
  <c r="O127" i="1"/>
  <c r="P127" i="1"/>
  <c r="Q127" i="1"/>
  <c r="N254" i="1"/>
  <c r="O254" i="1"/>
  <c r="P254" i="1"/>
  <c r="Q254" i="1"/>
  <c r="O46" i="1"/>
  <c r="P46" i="1"/>
  <c r="Q46" i="1"/>
  <c r="N279" i="1"/>
  <c r="O279" i="1"/>
  <c r="P279" i="1"/>
  <c r="Q279" i="1"/>
  <c r="O129" i="1"/>
  <c r="P129" i="1"/>
  <c r="Q129" i="1"/>
  <c r="O287" i="1"/>
  <c r="P287" i="1"/>
  <c r="Q287" i="1"/>
  <c r="N196" i="1"/>
  <c r="O196" i="1"/>
  <c r="P196" i="1"/>
  <c r="Q196" i="1"/>
  <c r="N152" i="1"/>
  <c r="O152" i="1"/>
  <c r="P152" i="1"/>
  <c r="Q152" i="1"/>
  <c r="O160" i="1"/>
  <c r="P160" i="1"/>
  <c r="Q160" i="1"/>
  <c r="N112" i="1"/>
  <c r="O112" i="1"/>
  <c r="P112" i="1"/>
  <c r="Q112" i="1"/>
  <c r="N332" i="1"/>
  <c r="O332" i="1"/>
  <c r="P332" i="1"/>
  <c r="Q332" i="1"/>
  <c r="N106" i="1"/>
  <c r="O106" i="1"/>
  <c r="P106" i="1"/>
  <c r="Q106" i="1"/>
  <c r="O282" i="1"/>
  <c r="P282" i="1"/>
  <c r="Q282" i="1"/>
  <c r="G12" i="12"/>
  <c r="H12" i="12"/>
  <c r="F13" i="12"/>
  <c r="L337" i="1"/>
  <c r="L335" i="1"/>
  <c r="M8" i="1"/>
  <c r="L334" i="1"/>
  <c r="L338" i="1"/>
  <c r="L336" i="1"/>
  <c r="B32" i="11"/>
  <c r="C31" i="11"/>
  <c r="F14" i="12"/>
  <c r="G13" i="12"/>
  <c r="H13" i="12"/>
  <c r="C32" i="11"/>
  <c r="B33" i="11"/>
  <c r="M335" i="1"/>
  <c r="N8" i="1"/>
  <c r="M336" i="1"/>
  <c r="M339" i="1"/>
  <c r="M338" i="1"/>
  <c r="M334" i="1"/>
  <c r="M337" i="1"/>
  <c r="F15" i="12"/>
  <c r="G15" i="12"/>
  <c r="H15" i="12"/>
  <c r="G14" i="12"/>
  <c r="H14" i="12"/>
  <c r="F17" i="12"/>
  <c r="C33" i="11"/>
  <c r="B34" i="11"/>
  <c r="O8" i="1"/>
  <c r="N337" i="1"/>
  <c r="N338" i="1"/>
  <c r="N334" i="1"/>
  <c r="N335" i="1"/>
  <c r="N339" i="1"/>
  <c r="N336" i="1"/>
  <c r="O336" i="1"/>
  <c r="O335" i="1"/>
  <c r="O337" i="1"/>
  <c r="O334" i="1"/>
  <c r="O338" i="1"/>
  <c r="P8" i="1"/>
  <c r="O339" i="1"/>
  <c r="C34" i="11"/>
  <c r="B35" i="11"/>
  <c r="C35" i="11"/>
  <c r="B36" i="11"/>
  <c r="P336" i="1"/>
  <c r="Q8" i="1"/>
  <c r="P338" i="1"/>
  <c r="P337" i="1"/>
  <c r="P334" i="1"/>
  <c r="P335" i="1"/>
  <c r="P339" i="1"/>
  <c r="Q338" i="1"/>
  <c r="Q336" i="1"/>
  <c r="Q337" i="1"/>
  <c r="Q335" i="1"/>
  <c r="Q334" i="1"/>
  <c r="B37" i="11"/>
  <c r="C36" i="11"/>
  <c r="B38" i="11"/>
  <c r="C37" i="11"/>
  <c r="C38" i="11"/>
  <c r="B39" i="11"/>
  <c r="B40" i="11"/>
  <c r="C39" i="11"/>
  <c r="B42" i="11"/>
  <c r="C40" i="11"/>
  <c r="C42" i="11"/>
  <c r="B43" i="11"/>
  <c r="B44" i="11"/>
  <c r="C43" i="11"/>
  <c r="C44" i="11"/>
  <c r="B45" i="11"/>
  <c r="C45" i="11"/>
  <c r="B46" i="11"/>
  <c r="B47" i="11"/>
  <c r="C46" i="11"/>
  <c r="B48" i="11"/>
  <c r="C47" i="11"/>
  <c r="B49" i="11"/>
  <c r="C48" i="11"/>
  <c r="C49" i="11"/>
  <c r="B50" i="11"/>
  <c r="B51" i="11"/>
  <c r="C50" i="11"/>
  <c r="C51" i="11"/>
  <c r="B52" i="11"/>
  <c r="C52" i="11"/>
  <c r="B53" i="11"/>
  <c r="C53" i="11"/>
  <c r="B54" i="11"/>
  <c r="B55" i="11"/>
  <c r="C54" i="11"/>
  <c r="B56" i="11"/>
  <c r="C55" i="11"/>
  <c r="C56" i="11"/>
  <c r="B57" i="11"/>
  <c r="C57" i="11"/>
  <c r="B58" i="11"/>
  <c r="C58" i="11"/>
  <c r="B59" i="11"/>
  <c r="C59" i="11"/>
  <c r="B60" i="11"/>
  <c r="C60" i="11"/>
  <c r="B61" i="11"/>
  <c r="B62" i="11"/>
  <c r="C61" i="11"/>
  <c r="B63" i="11"/>
  <c r="C62" i="11"/>
  <c r="B64" i="11"/>
  <c r="C63" i="11"/>
  <c r="C64" i="11"/>
  <c r="B65" i="11"/>
  <c r="B66" i="11"/>
  <c r="C65" i="11"/>
  <c r="C66" i="11"/>
  <c r="B67" i="11"/>
  <c r="C67" i="11"/>
  <c r="B68" i="11"/>
  <c r="B69" i="11"/>
  <c r="C68" i="11"/>
  <c r="C69" i="11"/>
  <c r="B70" i="11"/>
  <c r="C70" i="11"/>
  <c r="B71" i="11"/>
  <c r="C71" i="11"/>
  <c r="B72" i="11"/>
  <c r="C72" i="11"/>
  <c r="B73" i="11"/>
  <c r="C73" i="11"/>
  <c r="B74" i="11"/>
  <c r="C74" i="11"/>
  <c r="B75" i="11"/>
  <c r="C75" i="11"/>
  <c r="B76" i="11"/>
  <c r="C76" i="11"/>
  <c r="B77" i="11"/>
  <c r="B78" i="11"/>
  <c r="C77" i="11"/>
  <c r="C78" i="11"/>
  <c r="B79" i="11"/>
  <c r="B80" i="11"/>
  <c r="C79" i="11"/>
  <c r="C80" i="11"/>
  <c r="B81" i="11"/>
  <c r="C81" i="11"/>
  <c r="B82" i="11"/>
  <c r="B83" i="11"/>
  <c r="C82" i="11"/>
  <c r="B84" i="11"/>
  <c r="C83" i="11"/>
  <c r="C84" i="11"/>
  <c r="B85" i="11"/>
  <c r="C85" i="11"/>
  <c r="B86" i="11"/>
  <c r="B87" i="11"/>
  <c r="C86" i="11"/>
  <c r="B88" i="11"/>
  <c r="C87" i="11"/>
  <c r="B89" i="11"/>
  <c r="C88" i="11"/>
  <c r="C89" i="11"/>
  <c r="B90" i="11"/>
  <c r="C90" i="11"/>
  <c r="B91" i="11"/>
  <c r="C91" i="11"/>
  <c r="B92" i="11"/>
  <c r="C92" i="11"/>
  <c r="B93" i="11"/>
  <c r="C93" i="1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FY2017 RPDC !$B$7:$P$342" type="102" refreshedVersion="5" minRefreshableVersion="5">
    <extLst>
      <ext xmlns:x15="http://schemas.microsoft.com/office/spreadsheetml/2010/11/main" uri="{DE250136-89BD-433C-8126-D09CA5730AF9}">
        <x15:connection id="Range-8ba2b558-0e90-4d72-a799-755d628c7741">
          <x15:rangePr sourceName="_xlcn.WorksheetConnection_FY2017RPDCB7P342"/>
        </x15:connection>
      </ext>
    </extLst>
  </connection>
</connections>
</file>

<file path=xl/sharedStrings.xml><?xml version="1.0" encoding="utf-8"?>
<sst xmlns="http://schemas.openxmlformats.org/spreadsheetml/2006/main" count="712" uniqueCount="387">
  <si>
    <t>District</t>
  </si>
  <si>
    <t>AGWSR</t>
  </si>
  <si>
    <t>GMG</t>
  </si>
  <si>
    <t>MFL-MAR MAC</t>
  </si>
  <si>
    <t>PCM</t>
  </si>
  <si>
    <t>Budget Enrollment</t>
  </si>
  <si>
    <t>District Cost Per Pupil</t>
  </si>
  <si>
    <t>Budget Guarantee</t>
  </si>
  <si>
    <t>Regular Program District Cost w/Adjustment</t>
  </si>
  <si>
    <t>Regular Program District Cost</t>
  </si>
  <si>
    <t>Percent Change in RPDC</t>
  </si>
  <si>
    <t>Minimum</t>
  </si>
  <si>
    <t>Maximum</t>
  </si>
  <si>
    <t>Average (Mean)</t>
  </si>
  <si>
    <t>Median</t>
  </si>
  <si>
    <t>Count &gt; 0</t>
  </si>
  <si>
    <t>Total</t>
  </si>
  <si>
    <t>per pupil</t>
  </si>
  <si>
    <t>CAL</t>
  </si>
  <si>
    <t>CAM</t>
  </si>
  <si>
    <t>H L V</t>
  </si>
  <si>
    <t>Change in Total Regular Program District Cost</t>
  </si>
  <si>
    <t>Num</t>
  </si>
  <si>
    <t>DOM</t>
  </si>
  <si>
    <t>DE</t>
  </si>
  <si>
    <t>Enroll. Change</t>
  </si>
  <si>
    <t>Pct. Enroll. Change</t>
  </si>
  <si>
    <t>Adair-Casey</t>
  </si>
  <si>
    <t>Adel-Desoto-Minburn</t>
  </si>
  <si>
    <t>A-H-S-T-W</t>
  </si>
  <si>
    <t>Akron-Westfield</t>
  </si>
  <si>
    <t>Albert City-Truesdale</t>
  </si>
  <si>
    <t>Albia</t>
  </si>
  <si>
    <t>Alburnett</t>
  </si>
  <si>
    <t>Alden</t>
  </si>
  <si>
    <t>Algona</t>
  </si>
  <si>
    <t>Allamakee</t>
  </si>
  <si>
    <t>Alta-Aurelia</t>
  </si>
  <si>
    <t>Ames</t>
  </si>
  <si>
    <t>Anamosa</t>
  </si>
  <si>
    <t>Andrew</t>
  </si>
  <si>
    <t>Ankeny</t>
  </si>
  <si>
    <t>Aplington-Parkersburg</t>
  </si>
  <si>
    <t>Ar-We-Va</t>
  </si>
  <si>
    <t>Atlantic</t>
  </si>
  <si>
    <t>Audubon</t>
  </si>
  <si>
    <t>Ballard</t>
  </si>
  <si>
    <t>Baxter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</si>
  <si>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</si>
  <si>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</si>
  <si>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</si>
  <si>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</si>
  <si>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</si>
  <si>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</si>
  <si>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</si>
  <si>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Bondurant-Farrar</t>
  </si>
  <si>
    <t>Boone</t>
  </si>
  <si>
    <t>Boyden-Hull</t>
  </si>
  <si>
    <t>Boyer Valley</t>
  </si>
  <si>
    <t>Brooklyn-Guernsey-Malcom</t>
  </si>
  <si>
    <t>Burlington</t>
  </si>
  <si>
    <t>Calamus-Wheatland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</si>
  <si>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</si>
  <si>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</si>
  <si>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</si>
  <si>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</si>
  <si>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</si>
  <si>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</si>
  <si>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</si>
  <si>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</si>
  <si>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</t>
  </si>
  <si>
    <t>Central City</t>
  </si>
  <si>
    <t>Central DeWitt</t>
  </si>
  <si>
    <t>Central Decatur</t>
  </si>
  <si>
    <t>Central Lee</t>
  </si>
  <si>
    <t>Central Lyon</t>
  </si>
  <si>
    <t>Central Springs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</si>
  <si>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</si>
  <si>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</si>
  <si>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</si>
  <si>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</si>
  <si>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</si>
  <si>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</si>
  <si>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</si>
  <si>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</si>
  <si>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</si>
  <si>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Clayton Ridge</t>
  </si>
  <si>
    <t>Clear Creek-Amana</t>
  </si>
  <si>
    <t>Clear Lake</t>
  </si>
  <si>
    <t>Clinton</t>
  </si>
  <si>
    <t>Colfax-Mingo</t>
  </si>
  <si>
    <t>College</t>
  </si>
  <si>
    <t>Collins-Maxwell</t>
  </si>
  <si>
    <t>Colo-NESCO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</si>
  <si>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</si>
  <si>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</si>
  <si>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</si>
  <si>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</si>
  <si>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</si>
  <si>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</si>
  <si>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</si>
  <si>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</si>
  <si>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</si>
  <si>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Decorah</t>
  </si>
  <si>
    <t>Delwood</t>
  </si>
  <si>
    <t>Denison</t>
  </si>
  <si>
    <t>Denver</t>
  </si>
  <si>
    <t>Des Moines</t>
  </si>
  <si>
    <t>Diagonal</t>
  </si>
  <si>
    <t>Dike-New Hartford</t>
  </si>
  <si>
    <t>Dubuque</t>
  </si>
  <si>
    <t>Dunkerton</t>
  </si>
  <si>
    <t>Durant</t>
  </si>
  <si>
    <t>Eagle Grove</t>
  </si>
  <si>
    <t>Earlham</t>
  </si>
  <si>
    <t>East Buchanan</t>
  </si>
  <si>
    <t>East Marshall</t>
  </si>
  <si>
    <t>East Mills</t>
  </si>
  <si>
    <t>East Sac County</t>
  </si>
  <si>
    <t>East Union</t>
  </si>
  <si>
    <t>Eastern Allamakee</t>
  </si>
  <si>
    <t>Easton Valley</t>
  </si>
  <si>
    <t>Eddyville-Blakesburg-Fremont</t>
  </si>
  <si>
    <t>Edgewood-Colesburg</t>
  </si>
  <si>
    <t>Eldora-New Providence</t>
  </si>
  <si>
    <t>Emmetsburg</t>
  </si>
  <si>
    <t>English Valleys</t>
  </si>
  <si>
    <t>Essex</t>
  </si>
  <si>
    <t>Estherville-Lincoln Central</t>
  </si>
  <si>
    <t>Exira-Elk Horn-Kimballton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</si>
  <si>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</si>
  <si>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</si>
  <si>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</si>
  <si>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</si>
  <si>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</si>
  <si>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</si>
  <si>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</si>
  <si>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George - Little Rock</t>
  </si>
  <si>
    <t>Gilbert</t>
  </si>
  <si>
    <t>Gilmore City-Bradgate</t>
  </si>
  <si>
    <t>Gladbrook-Reinbeck</t>
  </si>
  <si>
    <t>Glenwood</t>
  </si>
  <si>
    <t>Glidden-Ralston</t>
  </si>
  <si>
    <t>Graettinger - Terril</t>
  </si>
  <si>
    <t>Greene County</t>
  </si>
  <si>
    <t>Grinnell-Newburg</t>
  </si>
  <si>
    <t>Griswold</t>
  </si>
  <si>
    <t>Grundy Center</t>
  </si>
  <si>
    <t>Guthrie Center</t>
  </si>
  <si>
    <t>Hamburg</t>
  </si>
  <si>
    <t>Hampton-Dumont</t>
  </si>
  <si>
    <t>Harlan</t>
  </si>
  <si>
    <t>Harris-Lake Park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</si>
  <si>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</si>
  <si>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</si>
  <si>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</si>
  <si>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</si>
  <si>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</si>
  <si>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</si>
  <si>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</si>
  <si>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IKM - Manning</t>
  </si>
  <si>
    <t>Independence</t>
  </si>
  <si>
    <t>Indianola</t>
  </si>
  <si>
    <t>Interstate 35</t>
  </si>
  <si>
    <t>Iowa City</t>
  </si>
  <si>
    <t>Iowa Falls</t>
  </si>
  <si>
    <t>Iowa Valley</t>
  </si>
  <si>
    <t>Janesville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</si>
  <si>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</si>
  <si>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</si>
  <si>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</si>
  <si>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</si>
  <si>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</si>
  <si>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</si>
  <si>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</si>
  <si>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</si>
  <si>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</si>
  <si>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</si>
  <si>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Le Mars</t>
  </si>
  <si>
    <t>Lenox</t>
  </si>
  <si>
    <t>Lewis Central</t>
  </si>
  <si>
    <t>Linn-Mar</t>
  </si>
  <si>
    <t>Lisbon</t>
  </si>
  <si>
    <t>Logan-Magnolia</t>
  </si>
  <si>
    <t>Lone Tree</t>
  </si>
  <si>
    <t>Louisa-Muscatine</t>
  </si>
  <si>
    <t>Lynnville-Sully</t>
  </si>
  <si>
    <t>Madrid</t>
  </si>
  <si>
    <t>Manson-Northwest Webster</t>
  </si>
  <si>
    <t>Maple Valley</t>
  </si>
  <si>
    <t>Maquoketa</t>
  </si>
  <si>
    <t>Maquoketa Valley</t>
  </si>
  <si>
    <t>Marcus-Meriden-Cleghorn</t>
  </si>
  <si>
    <t>Marion</t>
  </si>
  <si>
    <t>Marshalltown</t>
  </si>
  <si>
    <t>Martensdale-St Marys</t>
  </si>
  <si>
    <t>Mason City</t>
  </si>
  <si>
    <t>Mediapolis</t>
  </si>
  <si>
    <t>Melcher-Dallas</t>
  </si>
  <si>
    <t>Midland</t>
  </si>
  <si>
    <t>Mid-Prairie</t>
  </si>
  <si>
    <t>Missouri Valley</t>
  </si>
  <si>
    <t>Moc-Floyd Valley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</si>
  <si>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</si>
  <si>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</si>
  <si>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</si>
  <si>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</si>
  <si>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</si>
  <si>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</si>
  <si>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</si>
  <si>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</si>
  <si>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</si>
  <si>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</si>
  <si>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</si>
  <si>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</si>
  <si>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</si>
  <si>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 Hampton</t>
  </si>
  <si>
    <t>New London</t>
  </si>
  <si>
    <t>Newell-Fonda</t>
  </si>
  <si>
    <t>Newton</t>
  </si>
  <si>
    <t>Nodaway Valley</t>
  </si>
  <si>
    <t>North Butler</t>
  </si>
  <si>
    <t>North Cedar</t>
  </si>
  <si>
    <t>North Fayette Valley</t>
  </si>
  <si>
    <t>North Iowa</t>
  </si>
  <si>
    <t>North Kossuth</t>
  </si>
  <si>
    <t>North Linn</t>
  </si>
  <si>
    <t>North Mahaska</t>
  </si>
  <si>
    <t>North Polk</t>
  </si>
  <si>
    <t>North Scott</t>
  </si>
  <si>
    <t>North Tama</t>
  </si>
  <si>
    <t>North Union</t>
  </si>
  <si>
    <t>Northeast</t>
  </si>
  <si>
    <t>Northwood-Kensett</t>
  </si>
  <si>
    <t>Norwalk</t>
  </si>
  <si>
    <t>Odebolt Arthur Battle Creek Ida Grove</t>
  </si>
  <si>
    <t>Oelwein</t>
  </si>
  <si>
    <t>Ogden</t>
  </si>
  <si>
    <t>Okoboji</t>
  </si>
  <si>
    <t>Olin</t>
  </si>
  <si>
    <t>Orient-Macksburg</t>
  </si>
  <si>
    <t>Osage</t>
  </si>
  <si>
    <t>Oskaloosa</t>
  </si>
  <si>
    <t>Ottumwa</t>
  </si>
  <si>
    <t>Panorama</t>
  </si>
  <si>
    <t>Paton-Churdan</t>
  </si>
  <si>
    <t>Pekin</t>
  </si>
  <si>
    <t>Pella</t>
  </si>
  <si>
    <t>Perry</t>
  </si>
  <si>
    <t>Pleasant Valley</t>
  </si>
  <si>
    <t>Pleasantville</t>
  </si>
  <si>
    <t>Pocahontas</t>
  </si>
  <si>
    <t>Postville</t>
  </si>
  <si>
    <t>Red Oak</t>
  </si>
  <si>
    <t>Remsen-Union</t>
  </si>
  <si>
    <t>Riceville</t>
  </si>
  <si>
    <t>River Valley</t>
  </si>
  <si>
    <t>Riverside</t>
  </si>
  <si>
    <t>Rock Valley</t>
  </si>
  <si>
    <t>Roland-Story</t>
  </si>
  <si>
    <t>Rudd-Rockford-Marble Rock</t>
  </si>
  <si>
    <t>Ruthven-Ayrshire</t>
  </si>
  <si>
    <t>Saydel</t>
  </si>
  <si>
    <t>Schaller-Crestland</t>
  </si>
  <si>
    <t>Schleswig</t>
  </si>
  <si>
    <t>Sergeant Bluff-Luton</t>
  </si>
  <si>
    <t>Seymour</t>
  </si>
  <si>
    <t>Sheldon</t>
  </si>
  <si>
    <t>Shenandoah</t>
  </si>
  <si>
    <t>Sibley-Ocheyedan</t>
  </si>
  <si>
    <t>Sidney</t>
  </si>
  <si>
    <t>Sigourney</t>
  </si>
  <si>
    <t>Sioux Center</t>
  </si>
  <si>
    <t>Sioux Central</t>
  </si>
  <si>
    <t>Sioux City</t>
  </si>
  <si>
    <t>Solon</t>
  </si>
  <si>
    <t>South Central Calhoun</t>
  </si>
  <si>
    <t>South Hamilton</t>
  </si>
  <si>
    <t>South O Brien</t>
  </si>
  <si>
    <t>South Page</t>
  </si>
  <si>
    <t>South Tama County</t>
  </si>
  <si>
    <t>South Winneshiek</t>
  </si>
  <si>
    <t>Southeast Polk</t>
  </si>
  <si>
    <t>Southeast Warren</t>
  </si>
  <si>
    <t>Spencer</t>
  </si>
  <si>
    <t>Spirit Lake</t>
  </si>
  <si>
    <t>Springville</t>
  </si>
  <si>
    <t>St Ansgar</t>
  </si>
  <si>
    <t>Stanton</t>
  </si>
  <si>
    <t>Starmont</t>
  </si>
  <si>
    <t>Storm Lake</t>
  </si>
  <si>
    <t>Stratford</t>
  </si>
  <si>
    <t>Sumner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</si>
  <si>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</si>
  <si>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</si>
  <si>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</si>
  <si>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</si>
  <si>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</si>
  <si>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</si>
  <si>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</si>
  <si>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</si>
  <si>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</si>
  <si>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Union</t>
  </si>
  <si>
    <t>United</t>
  </si>
  <si>
    <t>Urbandale</t>
  </si>
  <si>
    <t>Van Meter</t>
  </si>
  <si>
    <t>Villisca</t>
  </si>
  <si>
    <t>Vinton-Shellsburg</t>
  </si>
  <si>
    <t>Waco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</si>
  <si>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</si>
  <si>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</si>
  <si>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</si>
  <si>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</si>
  <si>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</si>
  <si>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</si>
  <si>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</si>
  <si>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</si>
  <si>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</si>
  <si>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</si>
  <si>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</t>
  </si>
  <si>
    <t>West Central</t>
  </si>
  <si>
    <t>West Central Valley</t>
  </si>
  <si>
    <t>West Delaware</t>
  </si>
  <si>
    <t>West Des Moines</t>
  </si>
  <si>
    <t>West Fork</t>
  </si>
  <si>
    <t>West Hancock</t>
  </si>
  <si>
    <t>West Harrison</t>
  </si>
  <si>
    <t>West Liberty</t>
  </si>
  <si>
    <t>West Lyon</t>
  </si>
  <si>
    <t>West Marshall</t>
  </si>
  <si>
    <t>West Monona</t>
  </si>
  <si>
    <t>West Sioux</t>
  </si>
  <si>
    <t>Western Dubuque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</si>
  <si>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</si>
  <si>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</si>
  <si>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</si>
  <si>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</si>
  <si>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</si>
  <si>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</si>
  <si>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</si>
  <si>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</si>
  <si>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</si>
  <si>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BCLUW</t>
  </si>
  <si>
    <t>Addl DCPP</t>
  </si>
  <si>
    <t>Van Buren County</t>
  </si>
  <si>
    <t>Adj CPP</t>
  </si>
  <si>
    <t>Adjusted District Cost Per Pupil*</t>
  </si>
  <si>
    <t>Change</t>
  </si>
  <si>
    <t>Percent Change</t>
  </si>
  <si>
    <t>Select School District:</t>
  </si>
  <si>
    <t>ISFIS Regular Program New Authority Calculator</t>
  </si>
  <si>
    <t>Net Taxable
Valuation</t>
  </si>
  <si>
    <t>TIF
Valuation</t>
  </si>
  <si>
    <t>Taxable and TIF Valuation With Gas &amp; Electric</t>
  </si>
  <si>
    <t>AHSTW</t>
  </si>
  <si>
    <t>Central Clayton</t>
  </si>
  <si>
    <t>Central De Witt</t>
  </si>
  <si>
    <t>College Community</t>
  </si>
  <si>
    <t>Colo-Nesco</t>
  </si>
  <si>
    <t>George-Little Rock</t>
  </si>
  <si>
    <t>Graettinger-Terril</t>
  </si>
  <si>
    <t>HLV</t>
  </si>
  <si>
    <t>IKM-Manning</t>
  </si>
  <si>
    <t>MFL Mar Mac</t>
  </si>
  <si>
    <t>Maple Valley-Anthon Oto</t>
  </si>
  <si>
    <t>Marcus-Meriden Cleghorn</t>
  </si>
  <si>
    <t>Pocahontas Area</t>
  </si>
  <si>
    <t>South O'Brien</t>
  </si>
  <si>
    <t>South Tama</t>
  </si>
  <si>
    <t>Sumner-Fredericksburg</t>
  </si>
  <si>
    <t>West Delaware Co</t>
  </si>
  <si>
    <t>Western Dubuque Co</t>
  </si>
  <si>
    <t>per thousand</t>
  </si>
  <si>
    <t>Enter Enrollment in Yellow Box below</t>
  </si>
  <si>
    <t>Budget Guarantee Est. Property Tax Rate Impact*</t>
  </si>
  <si>
    <t>FY 2025</t>
  </si>
  <si>
    <t>Southeast Valley</t>
  </si>
  <si>
    <t>`</t>
  </si>
  <si>
    <t>FY 2026</t>
  </si>
  <si>
    <t>FY 2026 Regular Program New Authority Report</t>
  </si>
  <si>
    <t>FY 2025 Vals</t>
  </si>
  <si>
    <t>© 2025 ISFIS</t>
  </si>
  <si>
    <t>2.0% SSA + $5 / State Cost per Pupil</t>
  </si>
  <si>
    <t>Based on 2.0% SSA + $5 / State Cost per Pupil</t>
  </si>
  <si>
    <t>© ISFIS 2025</t>
  </si>
  <si>
    <t>FY 2026 Vals</t>
  </si>
  <si>
    <t>*Property tax impact based on FY 2026 valuations.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</si>
</sst>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&quot;$&quot;* #,##0_);_(&quot;$&quot;* \(#,##0\);_(&quot;$&quot;* &quot;-&quot;??_);_(@_)"/>
    <numFmt numFmtId="166" formatCode="0.0%"/>
    <numFmt numFmtId="167" formatCode="_(* #,##0_);_(* \(#,##0\);_(* &quot;-&quot;??_);_(@_)"/>
    <numFmt numFmtId="168" formatCode="_(* #,##0.000_);_(* \(#,##0.000\);_(* &quot;-&quot;??_);_(@_)"/>
    <numFmt numFmtId="169" formatCode="#,##0.0"/>
    <numFmt numFmtId="170" formatCode="&quot;$&quot;#,##0;\(&quot;$&quot;#,##0\)"/>
    <numFmt numFmtId="171" formatCode="&quot;$&quot;#,##0.0000_);\(&quot;$&quot;#,##0.0000\)"/>
  </numFmts>
  <fonts count="1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4"/>
      <color theme="1"/>
      <name val="Verdana"/>
      <family val="2"/>
    </font>
    <font>
      <sz val="12"/>
      <color theme="1"/>
      <name val="Verdana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name val="Calibri"/>
      <family val="2"/>
      <scheme val="minor"/>
    </font>
    <font>
      <sz val="8"/>
      <name val="Courier New"/>
      <family val="3"/>
    </font>
    <font>
      <sz val="9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4" fillId="0" borderId="0"/>
  </cellStyleXfs>
  <cellXfs count="157">
    <xf numFmtId="0" fontId="0" fillId="0" borderId="0" xfId="0"/>
    <xf numFmtId="0" fontId="4" fillId="0" borderId="0" xfId="0" applyFont="1"/>
    <xf numFmtId="165" fontId="4" fillId="0" borderId="0" xfId="2" applyNumberFormat="1" applyFont="1"/>
    <xf numFmtId="164" fontId="4" fillId="0" borderId="0" xfId="1" applyNumberFormat="1" applyFont="1"/>
    <xf numFmtId="165" fontId="4" fillId="0" borderId="1" xfId="2" applyNumberFormat="1" applyFont="1" applyBorder="1" applyAlignment="1">
      <alignment horizontal="centerContinuous" wrapText="1"/>
    </xf>
    <xf numFmtId="165" fontId="4" fillId="0" borderId="2" xfId="2" applyNumberFormat="1" applyFont="1" applyBorder="1" applyAlignment="1">
      <alignment horizontal="centerContinuous" wrapText="1"/>
    </xf>
    <xf numFmtId="0" fontId="4" fillId="0" borderId="0" xfId="0" applyFont="1" applyAlignment="1">
      <alignment horizontal="center" wrapText="1"/>
    </xf>
    <xf numFmtId="0" fontId="4" fillId="0" borderId="4" xfId="0" applyFont="1" applyBorder="1"/>
    <xf numFmtId="165" fontId="4" fillId="0" borderId="0" xfId="2" applyNumberFormat="1" applyFont="1" applyBorder="1"/>
    <xf numFmtId="165" fontId="4" fillId="0" borderId="4" xfId="2" applyNumberFormat="1" applyFont="1" applyBorder="1"/>
    <xf numFmtId="164" fontId="4" fillId="0" borderId="4" xfId="1" applyNumberFormat="1" applyFont="1" applyBorder="1"/>
    <xf numFmtId="165" fontId="4" fillId="0" borderId="0" xfId="2" applyNumberFormat="1" applyFont="1" applyFill="1" applyBorder="1"/>
    <xf numFmtId="165" fontId="4" fillId="0" borderId="0" xfId="0" applyNumberFormat="1" applyFont="1" applyFill="1" applyBorder="1"/>
    <xf numFmtId="165" fontId="4" fillId="2" borderId="0" xfId="2" applyNumberFormat="1" applyFont="1" applyFill="1" applyBorder="1"/>
    <xf numFmtId="165" fontId="4" fillId="2" borderId="0" xfId="0" applyNumberFormat="1" applyFont="1" applyFill="1" applyBorder="1"/>
    <xf numFmtId="166" fontId="4" fillId="0" borderId="4" xfId="3" applyNumberFormat="1" applyFont="1" applyBorder="1"/>
    <xf numFmtId="167" fontId="4" fillId="0" borderId="4" xfId="1" applyNumberFormat="1" applyFont="1" applyBorder="1"/>
    <xf numFmtId="167" fontId="4" fillId="0" borderId="0" xfId="1" applyNumberFormat="1" applyFont="1" applyBorder="1"/>
    <xf numFmtId="0" fontId="4" fillId="0" borderId="0" xfId="0" applyFont="1" applyAlignment="1">
      <alignment horizontal="centerContinuous" vertical="center"/>
    </xf>
    <xf numFmtId="165" fontId="4" fillId="0" borderId="0" xfId="2" applyNumberFormat="1" applyFont="1" applyAlignment="1">
      <alignment horizontal="centerContinuous" vertical="center"/>
    </xf>
    <xf numFmtId="0" fontId="4" fillId="0" borderId="0" xfId="0" applyFont="1" applyFill="1"/>
    <xf numFmtId="0" fontId="4" fillId="0" borderId="0" xfId="0" applyFont="1" applyAlignment="1">
      <alignment horizontal="centerContinuous" vertical="top"/>
    </xf>
    <xf numFmtId="0" fontId="4" fillId="0" borderId="0" xfId="0" applyFont="1" applyFill="1" applyAlignment="1">
      <alignment horizontal="center" wrapText="1"/>
    </xf>
    <xf numFmtId="0" fontId="0" fillId="0" borderId="4" xfId="0" applyFill="1" applyBorder="1"/>
    <xf numFmtId="0" fontId="0" fillId="2" borderId="4" xfId="0" applyFill="1" applyBorder="1"/>
    <xf numFmtId="0" fontId="2" fillId="0" borderId="4" xfId="0" applyFont="1" applyFill="1" applyBorder="1"/>
    <xf numFmtId="165" fontId="4" fillId="0" borderId="0" xfId="0" applyNumberFormat="1" applyFont="1"/>
    <xf numFmtId="44" fontId="4" fillId="0" borderId="0" xfId="2" applyNumberFormat="1" applyFont="1" applyAlignment="1">
      <alignment horizontal="centerContinuous" vertical="center"/>
    </xf>
    <xf numFmtId="168" fontId="4" fillId="0" borderId="0" xfId="1" applyNumberFormat="1" applyFont="1" applyAlignment="1">
      <alignment horizontal="centerContinuous" vertical="center"/>
    </xf>
    <xf numFmtId="164" fontId="4" fillId="0" borderId="5" xfId="1" applyNumberFormat="1" applyFont="1" applyFill="1" applyBorder="1" applyAlignment="1">
      <alignment horizontal="centerContinuous"/>
    </xf>
    <xf numFmtId="165" fontId="6" fillId="0" borderId="0" xfId="2" applyNumberFormat="1" applyFont="1" applyAlignment="1"/>
    <xf numFmtId="165" fontId="4" fillId="0" borderId="0" xfId="2" applyNumberFormat="1" applyFont="1" applyAlignment="1"/>
    <xf numFmtId="165" fontId="6" fillId="0" borderId="0" xfId="2" applyNumberFormat="1" applyFont="1" applyAlignment="1">
      <alignment horizontal="left"/>
    </xf>
    <xf numFmtId="44" fontId="4" fillId="0" borderId="0" xfId="0" applyNumberFormat="1" applyFont="1"/>
    <xf numFmtId="0" fontId="4" fillId="0" borderId="3" xfId="0" applyFont="1" applyBorder="1" applyAlignment="1">
      <alignment horizontal="center" wrapText="1"/>
    </xf>
    <xf numFmtId="164" fontId="4" fillId="0" borderId="0" xfId="1" applyNumberFormat="1" applyFont="1" applyFill="1" applyBorder="1"/>
    <xf numFmtId="164" fontId="4" fillId="2" borderId="0" xfId="1" applyNumberFormat="1" applyFont="1" applyFill="1" applyBorder="1"/>
    <xf numFmtId="0" fontId="1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165" fontId="4" fillId="0" borderId="1" xfId="2" applyNumberFormat="1" applyFont="1" applyFill="1" applyBorder="1"/>
    <xf numFmtId="165" fontId="4" fillId="0" borderId="1" xfId="0" applyNumberFormat="1" applyFont="1" applyFill="1" applyBorder="1"/>
    <xf numFmtId="166" fontId="4" fillId="0" borderId="2" xfId="3" applyNumberFormat="1" applyFont="1" applyFill="1" applyBorder="1"/>
    <xf numFmtId="166" fontId="4" fillId="0" borderId="9" xfId="3" applyNumberFormat="1" applyFont="1" applyFill="1" applyBorder="1"/>
    <xf numFmtId="166" fontId="4" fillId="2" borderId="9" xfId="3" applyNumberFormat="1" applyFont="1" applyFill="1" applyBorder="1"/>
    <xf numFmtId="0" fontId="2" fillId="0" borderId="3" xfId="0" applyFont="1" applyFill="1" applyBorder="1"/>
    <xf numFmtId="165" fontId="4" fillId="0" borderId="4" xfId="2" applyNumberFormat="1" applyFont="1" applyFill="1" applyBorder="1"/>
    <xf numFmtId="165" fontId="4" fillId="2" borderId="4" xfId="2" applyNumberFormat="1" applyFont="1" applyFill="1" applyBorder="1"/>
    <xf numFmtId="164" fontId="4" fillId="0" borderId="3" xfId="1" applyNumberFormat="1" applyFont="1" applyFill="1" applyBorder="1"/>
    <xf numFmtId="164" fontId="4" fillId="0" borderId="4" xfId="1" applyNumberFormat="1" applyFont="1" applyFill="1" applyBorder="1"/>
    <xf numFmtId="164" fontId="4" fillId="2" borderId="4" xfId="1" applyNumberFormat="1" applyFont="1" applyFill="1" applyBorder="1"/>
    <xf numFmtId="166" fontId="4" fillId="0" borderId="3" xfId="3" applyNumberFormat="1" applyFont="1" applyFill="1" applyBorder="1"/>
    <xf numFmtId="166" fontId="4" fillId="0" borderId="4" xfId="3" applyNumberFormat="1" applyFont="1" applyFill="1" applyBorder="1"/>
    <xf numFmtId="166" fontId="4" fillId="2" borderId="4" xfId="3" applyNumberFormat="1" applyFont="1" applyFill="1" applyBorder="1"/>
    <xf numFmtId="169" fontId="4" fillId="0" borderId="3" xfId="0" applyNumberFormat="1" applyFont="1" applyFill="1" applyBorder="1"/>
    <xf numFmtId="169" fontId="4" fillId="0" borderId="4" xfId="0" applyNumberFormat="1" applyFont="1" applyFill="1" applyBorder="1"/>
    <xf numFmtId="169" fontId="4" fillId="2" borderId="4" xfId="0" applyNumberFormat="1" applyFont="1" applyFill="1" applyBorder="1"/>
    <xf numFmtId="0" fontId="4" fillId="0" borderId="8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164" fontId="4" fillId="0" borderId="0" xfId="1" applyNumberFormat="1" applyFont="1" applyAlignment="1">
      <alignment horizontal="center"/>
    </xf>
    <xf numFmtId="10" fontId="4" fillId="0" borderId="0" xfId="3" applyNumberFormat="1" applyFont="1" applyAlignment="1">
      <alignment horizontal="center"/>
    </xf>
    <xf numFmtId="170" fontId="4" fillId="0" borderId="0" xfId="2" applyNumberFormat="1" applyFont="1" applyFill="1" applyBorder="1"/>
    <xf numFmtId="170" fontId="4" fillId="2" borderId="0" xfId="2" applyNumberFormat="1" applyFont="1" applyFill="1" applyBorder="1"/>
    <xf numFmtId="170" fontId="4" fillId="0" borderId="4" xfId="2" applyNumberFormat="1" applyFont="1" applyBorder="1"/>
    <xf numFmtId="170" fontId="4" fillId="0" borderId="3" xfId="2" applyNumberFormat="1" applyFont="1" applyFill="1" applyBorder="1"/>
    <xf numFmtId="170" fontId="4" fillId="0" borderId="4" xfId="2" applyNumberFormat="1" applyFont="1" applyFill="1" applyBorder="1"/>
    <xf numFmtId="170" fontId="4" fillId="2" borderId="4" xfId="2" applyNumberFormat="1" applyFont="1" applyFill="1" applyBorder="1"/>
    <xf numFmtId="165" fontId="4" fillId="0" borderId="8" xfId="2" applyNumberFormat="1" applyFont="1" applyBorder="1" applyAlignment="1">
      <alignment horizontal="center" wrapText="1"/>
    </xf>
    <xf numFmtId="0" fontId="0" fillId="4" borderId="0" xfId="0" applyFill="1"/>
    <xf numFmtId="43" fontId="4" fillId="0" borderId="0" xfId="1" applyFont="1"/>
    <xf numFmtId="43" fontId="4" fillId="0" borderId="0" xfId="1" applyFont="1" applyAlignment="1">
      <alignment horizontal="center" wrapText="1"/>
    </xf>
    <xf numFmtId="0" fontId="0" fillId="0" borderId="0" xfId="0" applyFill="1"/>
    <xf numFmtId="43" fontId="4" fillId="0" borderId="0" xfId="1" applyFont="1" applyFill="1"/>
    <xf numFmtId="0" fontId="9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1" fillId="0" borderId="0" xfId="0" applyFont="1"/>
    <xf numFmtId="0" fontId="12" fillId="0" borderId="0" xfId="0" applyFont="1"/>
    <xf numFmtId="0" fontId="0" fillId="0" borderId="0" xfId="0" applyFont="1"/>
    <xf numFmtId="0" fontId="11" fillId="0" borderId="0" xfId="0" applyFont="1" applyFill="1"/>
    <xf numFmtId="0" fontId="8" fillId="0" borderId="0" xfId="0" applyFont="1" applyAlignment="1"/>
    <xf numFmtId="43" fontId="11" fillId="0" borderId="0" xfId="1" applyFont="1"/>
    <xf numFmtId="165" fontId="7" fillId="0" borderId="0" xfId="2" applyNumberFormat="1" applyFont="1" applyAlignment="1"/>
    <xf numFmtId="165" fontId="11" fillId="0" borderId="0" xfId="2" applyNumberFormat="1" applyFont="1"/>
    <xf numFmtId="165" fontId="7" fillId="0" borderId="0" xfId="2" applyNumberFormat="1" applyFont="1" applyAlignment="1">
      <alignment horizontal="left"/>
    </xf>
    <xf numFmtId="0" fontId="11" fillId="0" borderId="0" xfId="0" applyFont="1" applyAlignment="1">
      <alignment horizontal="centerContinuous" vertical="top"/>
    </xf>
    <xf numFmtId="44" fontId="11" fillId="0" borderId="0" xfId="2" applyNumberFormat="1" applyFont="1" applyBorder="1" applyAlignment="1">
      <alignment horizontal="centerContinuous" vertical="center"/>
    </xf>
    <xf numFmtId="165" fontId="11" fillId="0" borderId="0" xfId="2" applyNumberFormat="1" applyFont="1" applyBorder="1" applyAlignment="1">
      <alignment horizontal="centerContinuous" vertical="center"/>
    </xf>
    <xf numFmtId="168" fontId="11" fillId="0" borderId="0" xfId="1" applyNumberFormat="1" applyFont="1" applyAlignment="1">
      <alignment horizontal="centerContinuous" vertical="center"/>
    </xf>
    <xf numFmtId="165" fontId="11" fillId="0" borderId="0" xfId="0" applyNumberFormat="1" applyFont="1"/>
    <xf numFmtId="0" fontId="11" fillId="0" borderId="0" xfId="0" applyFont="1" applyAlignment="1">
      <alignment horizontal="centerContinuous" vertical="center"/>
    </xf>
    <xf numFmtId="165" fontId="11" fillId="0" borderId="0" xfId="2" applyNumberFormat="1" applyFont="1" applyBorder="1" applyAlignment="1">
      <alignment horizontal="centerContinuous" wrapText="1"/>
    </xf>
    <xf numFmtId="0" fontId="0" fillId="0" borderId="0" xfId="0" applyFont="1" applyFill="1" applyBorder="1"/>
    <xf numFmtId="164" fontId="11" fillId="0" borderId="0" xfId="1" applyNumberFormat="1" applyFont="1" applyFill="1" applyBorder="1" applyAlignment="1"/>
    <xf numFmtId="0" fontId="11" fillId="0" borderId="0" xfId="0" applyFont="1" applyAlignment="1">
      <alignment horizontal="center" wrapText="1"/>
    </xf>
    <xf numFmtId="0" fontId="11" fillId="0" borderId="0" xfId="0" applyFont="1" applyFill="1" applyAlignment="1">
      <alignment horizontal="center" wrapText="1"/>
    </xf>
    <xf numFmtId="164" fontId="11" fillId="0" borderId="0" xfId="1" applyNumberFormat="1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43" fontId="11" fillId="0" borderId="0" xfId="1" applyFont="1" applyAlignment="1">
      <alignment horizontal="center" wrapText="1"/>
    </xf>
    <xf numFmtId="0" fontId="8" fillId="0" borderId="0" xfId="0" applyFont="1"/>
    <xf numFmtId="0" fontId="8" fillId="4" borderId="0" xfId="0" applyFont="1" applyFill="1"/>
    <xf numFmtId="0" fontId="8" fillId="0" borderId="8" xfId="0" applyFont="1" applyBorder="1" applyAlignment="1">
      <alignment horizontal="left" vertical="center" wrapText="1"/>
    </xf>
    <xf numFmtId="164" fontId="8" fillId="0" borderId="3" xfId="1" applyNumberFormat="1" applyFont="1" applyFill="1" applyBorder="1"/>
    <xf numFmtId="164" fontId="8" fillId="0" borderId="8" xfId="0" applyNumberFormat="1" applyFont="1" applyBorder="1"/>
    <xf numFmtId="166" fontId="8" fillId="0" borderId="8" xfId="3" applyNumberFormat="1" applyFont="1" applyBorder="1"/>
    <xf numFmtId="0" fontId="8" fillId="0" borderId="0" xfId="0" applyFont="1" applyFill="1" applyBorder="1"/>
    <xf numFmtId="165" fontId="8" fillId="0" borderId="0" xfId="2" applyNumberFormat="1" applyFont="1" applyFill="1" applyBorder="1"/>
    <xf numFmtId="165" fontId="8" fillId="0" borderId="0" xfId="0" applyNumberFormat="1" applyFont="1" applyFill="1" applyBorder="1"/>
    <xf numFmtId="166" fontId="8" fillId="0" borderId="0" xfId="3" applyNumberFormat="1" applyFont="1" applyFill="1" applyBorder="1"/>
    <xf numFmtId="169" fontId="8" fillId="0" borderId="0" xfId="0" applyNumberFormat="1" applyFont="1" applyFill="1" applyBorder="1"/>
    <xf numFmtId="43" fontId="8" fillId="0" borderId="0" xfId="1" applyFont="1"/>
    <xf numFmtId="165" fontId="8" fillId="0" borderId="3" xfId="2" applyNumberFormat="1" applyFont="1" applyFill="1" applyBorder="1"/>
    <xf numFmtId="165" fontId="8" fillId="0" borderId="8" xfId="2" applyNumberFormat="1" applyFont="1" applyBorder="1"/>
    <xf numFmtId="165" fontId="8" fillId="0" borderId="8" xfId="2" applyNumberFormat="1" applyFont="1" applyFill="1" applyBorder="1"/>
    <xf numFmtId="0" fontId="13" fillId="0" borderId="3" xfId="0" applyFont="1" applyBorder="1" applyAlignment="1">
      <alignment horizontal="center" wrapText="1"/>
    </xf>
    <xf numFmtId="164" fontId="8" fillId="0" borderId="5" xfId="1" applyNumberFormat="1" applyFont="1" applyFill="1" applyBorder="1" applyAlignment="1">
      <alignment horizontal="center" wrapText="1"/>
    </xf>
    <xf numFmtId="164" fontId="8" fillId="3" borderId="5" xfId="1" applyNumberFormat="1" applyFont="1" applyFill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165" fontId="8" fillId="3" borderId="1" xfId="2" applyNumberFormat="1" applyFont="1" applyFill="1" applyBorder="1"/>
    <xf numFmtId="165" fontId="8" fillId="3" borderId="8" xfId="2" applyNumberFormat="1" applyFont="1" applyFill="1" applyBorder="1"/>
    <xf numFmtId="0" fontId="0" fillId="0" borderId="0" xfId="0" applyNumberFormat="1"/>
    <xf numFmtId="0" fontId="0" fillId="0" borderId="0" xfId="0" applyNumberFormat="1" applyAlignment="1">
      <alignment wrapText="1"/>
    </xf>
    <xf numFmtId="0" fontId="0" fillId="0" borderId="8" xfId="0" applyFont="1" applyBorder="1"/>
    <xf numFmtId="0" fontId="8" fillId="0" borderId="8" xfId="0" applyFont="1" applyFill="1" applyBorder="1" applyAlignment="1">
      <alignment horizontal="left" vertical="center" wrapText="1"/>
    </xf>
    <xf numFmtId="171" fontId="8" fillId="0" borderId="8" xfId="2" applyNumberFormat="1" applyFont="1" applyBorder="1"/>
    <xf numFmtId="165" fontId="0" fillId="0" borderId="0" xfId="2" applyNumberFormat="1" applyFont="1"/>
    <xf numFmtId="166" fontId="0" fillId="0" borderId="0" xfId="0" applyNumberFormat="1"/>
    <xf numFmtId="0" fontId="8" fillId="0" borderId="0" xfId="0" applyFont="1" applyFill="1" applyBorder="1" applyAlignment="1">
      <alignment vertical="top" wrapText="1"/>
    </xf>
    <xf numFmtId="164" fontId="0" fillId="5" borderId="11" xfId="1" applyNumberFormat="1" applyFont="1" applyFill="1" applyBorder="1" applyAlignment="1"/>
    <xf numFmtId="165" fontId="11" fillId="5" borderId="10" xfId="0" applyNumberFormat="1" applyFont="1" applyFill="1" applyBorder="1"/>
    <xf numFmtId="0" fontId="0" fillId="0" borderId="0" xfId="0" applyFont="1" applyBorder="1"/>
    <xf numFmtId="165" fontId="11" fillId="0" borderId="0" xfId="2" applyNumberFormat="1" applyFont="1" applyBorder="1"/>
    <xf numFmtId="10" fontId="0" fillId="0" borderId="0" xfId="0" applyNumberFormat="1"/>
    <xf numFmtId="10" fontId="8" fillId="0" borderId="8" xfId="3" applyNumberFormat="1" applyFont="1" applyBorder="1"/>
    <xf numFmtId="164" fontId="4" fillId="0" borderId="3" xfId="1" applyNumberFormat="1" applyFont="1" applyFill="1" applyBorder="1" applyAlignment="1">
      <alignment horizontal="center" wrapText="1"/>
    </xf>
    <xf numFmtId="165" fontId="4" fillId="5" borderId="0" xfId="2" applyNumberFormat="1" applyFont="1" applyFill="1" applyAlignment="1">
      <alignment horizontal="center"/>
    </xf>
    <xf numFmtId="167" fontId="0" fillId="0" borderId="0" xfId="1" applyNumberFormat="1" applyFont="1"/>
    <xf numFmtId="167" fontId="0" fillId="0" borderId="0" xfId="0" applyNumberFormat="1"/>
    <xf numFmtId="0" fontId="0" fillId="0" borderId="4" xfId="0" applyNumberFormat="1" applyBorder="1"/>
    <xf numFmtId="0" fontId="4" fillId="0" borderId="0" xfId="0" applyFont="1" applyBorder="1"/>
    <xf numFmtId="0" fontId="4" fillId="0" borderId="0" xfId="0" applyFont="1" applyFill="1" applyBorder="1"/>
    <xf numFmtId="0" fontId="4" fillId="0" borderId="12" xfId="0" applyFont="1" applyBorder="1"/>
    <xf numFmtId="0" fontId="4" fillId="0" borderId="12" xfId="0" applyFont="1" applyFill="1" applyBorder="1"/>
    <xf numFmtId="165" fontId="4" fillId="0" borderId="12" xfId="2" applyNumberFormat="1" applyFont="1" applyBorder="1"/>
    <xf numFmtId="170" fontId="4" fillId="0" borderId="12" xfId="2" applyNumberFormat="1" applyFont="1" applyBorder="1"/>
    <xf numFmtId="164" fontId="4" fillId="0" borderId="12" xfId="1" applyNumberFormat="1" applyFont="1" applyBorder="1"/>
    <xf numFmtId="166" fontId="4" fillId="0" borderId="12" xfId="3" applyNumberFormat="1" applyFont="1" applyBorder="1"/>
    <xf numFmtId="0" fontId="4" fillId="6" borderId="13" xfId="0" applyFont="1" applyFill="1" applyBorder="1"/>
    <xf numFmtId="164" fontId="15" fillId="6" borderId="13" xfId="1" applyNumberFormat="1" applyFont="1" applyFill="1" applyBorder="1"/>
    <xf numFmtId="165" fontId="15" fillId="6" borderId="12" xfId="2" applyNumberFormat="1" applyFont="1" applyFill="1" applyBorder="1"/>
    <xf numFmtId="170" fontId="15" fillId="6" borderId="13" xfId="2" applyNumberFormat="1" applyFont="1" applyFill="1" applyBorder="1"/>
    <xf numFmtId="165" fontId="15" fillId="6" borderId="13" xfId="2" applyNumberFormat="1" applyFont="1" applyFill="1" applyBorder="1"/>
    <xf numFmtId="166" fontId="15" fillId="6" borderId="13" xfId="3" applyNumberFormat="1" applyFont="1" applyFill="1" applyBorder="1"/>
    <xf numFmtId="169" fontId="15" fillId="6" borderId="13" xfId="0" applyNumberFormat="1" applyFont="1" applyFill="1" applyBorder="1"/>
    <xf numFmtId="164" fontId="4" fillId="3" borderId="5" xfId="1" applyNumberFormat="1" applyFont="1" applyFill="1" applyBorder="1" applyAlignment="1">
      <alignment horizontal="center"/>
    </xf>
    <xf numFmtId="164" fontId="4" fillId="3" borderId="6" xfId="1" applyNumberFormat="1" applyFont="1" applyFill="1" applyBorder="1" applyAlignment="1">
      <alignment horizontal="center"/>
    </xf>
    <xf numFmtId="164" fontId="4" fillId="3" borderId="7" xfId="1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Fill="1" applyBorder="1" applyAlignment="1">
      <alignment horizontal="left" vertical="top" wrapText="1"/>
    </xf>
  </cellXfs>
  <cellStyles count="5">
    <cellStyle name="Comma" xfId="1" builtinId="3"/>
    <cellStyle name="Currency" xfId="2" builtinId="4"/>
    <cellStyle name="Normal" xfId="0" builtinId="0"/>
    <cellStyle name="Normal 2" xfId="4" xr:uid="{E608AA92-65E0-4A09-A861-CD157BC76B21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powerPivotData" Target="model/item.data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46" dropStyle="combo" dx="48" fmlaLink="$A$1" fmlaRange="'FY2026 RPDC '!$D$8:$D$332" noThreeD="1" sel="14" val="4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297180</xdr:colOff>
      <xdr:row>2</xdr:row>
      <xdr:rowOff>182418</xdr:rowOff>
    </xdr:from>
    <xdr:to>
      <xdr:col>4</xdr:col>
      <xdr:colOff>521970</xdr:colOff>
      <xdr:row>5</xdr:row>
      <xdr:rowOff>127015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0670" y="182418"/>
          <a:ext cx="1958340" cy="8208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48986</xdr:colOff>
          <xdr:row>6</xdr:row>
          <xdr:rowOff>48986</xdr:rowOff>
        </xdr:from>
        <xdr:to>
          <xdr:col>3</xdr:col>
          <xdr:colOff>2661557</xdr:colOff>
          <xdr:row>6</xdr:row>
          <xdr:rowOff>315686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375432</xdr:colOff>
      <xdr:row>17</xdr:row>
      <xdr:rowOff>176973</xdr:rowOff>
    </xdr:from>
    <xdr:to>
      <xdr:col>7</xdr:col>
      <xdr:colOff>520700</xdr:colOff>
      <xdr:row>21</xdr:row>
      <xdr:rowOff>1772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33332" y="4025073"/>
          <a:ext cx="1453368" cy="61219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rive\BUDGETFORMS\CurrentYear\SchoolBudgetStartup_a_20250408%20-%202%25_$5_PTR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"/>
      <sheetName val="SplitDistricts"/>
      <sheetName val="FullValueTableforSplitDistricts"/>
      <sheetName val="Aid &amp; Levy Input"/>
      <sheetName val="PriorYearAidLevy"/>
      <sheetName val="Constants"/>
      <sheetName val="Aid and Levy Input"/>
      <sheetName val="Long Term Debt Schedule"/>
      <sheetName val="Form703_DataPull"/>
      <sheetName val="SupplementaryWeight_Line3.9"/>
      <sheetName val="OperationalSharingDetail"/>
      <sheetName val="Budget Year"/>
      <sheetName val="Re-Estimated"/>
      <sheetName val="IncomeSurtaxStateAid-PriorYear"/>
      <sheetName val="Unspent Authorized Budget"/>
      <sheetName val="Proposed"/>
      <sheetName val="CategoricalDetail"/>
      <sheetName val="CDC &amp; TaxRate Compare"/>
      <sheetName val="Hearing"/>
      <sheetName val="Actual"/>
      <sheetName val="Adopted"/>
      <sheetName val="Aid &amp; Levy"/>
      <sheetName val="FinalTaxes"/>
      <sheetName val="Proposed Tax Notice"/>
      <sheetName val="Property Tax"/>
      <sheetName val="Actual Budget Input"/>
      <sheetName val="DoM"/>
      <sheetName val="AEA_CPP"/>
      <sheetName val="ValuationCombined_PriorYear"/>
      <sheetName val="ValuationCombined_BudgetYear"/>
      <sheetName val="ValuationPriorYear"/>
      <sheetName val="ValuationBudgetYear"/>
      <sheetName val="AEA_Sharing"/>
      <sheetName val="PropertyTaxLevies"/>
      <sheetName val="UAB Input"/>
      <sheetName val="SubmittedBudgetFields"/>
      <sheetName val="OriginalAidAndLevyFields"/>
      <sheetName val="AAPTLA"/>
      <sheetName val="SchoolBudgetStartup_a_20250408 "/>
    </sheetNames>
    <sheetDataSet>
      <sheetData sheetId="0"/>
      <sheetData sheetId="1"/>
      <sheetData sheetId="2"/>
      <sheetData sheetId="3">
        <row r="3">
          <cell r="E3" t="str">
            <v>AGWSR</v>
          </cell>
        </row>
        <row r="4">
          <cell r="E4" t="str">
            <v>AHSTW</v>
          </cell>
        </row>
        <row r="5">
          <cell r="E5" t="str">
            <v>Adair-Casey</v>
          </cell>
        </row>
        <row r="6">
          <cell r="E6" t="str">
            <v>Adel-Desoto-Minburn</v>
          </cell>
        </row>
        <row r="7">
          <cell r="E7" t="str">
            <v>Akron-Westfield</v>
          </cell>
        </row>
        <row r="8">
          <cell r="E8" t="str">
            <v>Albert City-Truesdale</v>
          </cell>
        </row>
        <row r="9">
          <cell r="E9" t="str">
            <v>Albia</v>
          </cell>
        </row>
        <row r="10">
          <cell r="E10" t="str">
            <v>Alburnett</v>
          </cell>
        </row>
        <row r="11">
          <cell r="E11" t="str">
            <v>Alden</v>
          </cell>
        </row>
        <row r="12">
          <cell r="E12" t="str">
            <v>Algona</v>
          </cell>
        </row>
        <row r="13">
          <cell r="E13" t="str">
            <v>Allamakee</v>
          </cell>
        </row>
        <row r="14">
          <cell r="E14" t="str">
            <v>Alta-Aurelia</v>
          </cell>
        </row>
        <row r="15">
          <cell r="E15" t="str">
            <v>Ames</v>
          </cell>
        </row>
        <row r="16">
          <cell r="E16" t="str">
            <v>Anamosa</v>
          </cell>
        </row>
        <row r="17">
          <cell r="E17" t="str">
            <v>Andrew</v>
          </cell>
        </row>
        <row r="18">
          <cell r="E18" t="str">
            <v>Ankeny</v>
          </cell>
        </row>
        <row r="19">
          <cell r="E19" t="str">
            <v>Aplington-Parkersburg</v>
          </cell>
        </row>
        <row r="20">
          <cell r="E20" t="str">
            <v>Ar-We-Va</v>
          </cell>
        </row>
        <row r="21">
          <cell r="E21" t="str">
            <v>Atlantic</v>
          </cell>
        </row>
        <row r="22">
          <cell r="E22" t="str">
            <v>Audubon</v>
          </cell>
        </row>
        <row r="23">
          <cell r="E23" t="str">
            <v>BCLUW</v>
          </cell>
        </row>
        <row r="24">
          <cell r="E24" t="str">
            <v>Ballard</v>
          </cell>
        </row>
        <row r="25">
          <cell r="E25" t="str">
            <v>Baxter</v>
          </cell>
        </row>
        <row r="26">
          <cell r="E26" t="str">
            <v>Bedford</v>
          </cell>
        </row>
        <row r="27">
          <cell r="E27" t="str">
            <v>Belle Plaine</v>
          </cell>
        </row>
        <row r="28">
          <cell r="E28" t="str">
            <v>Bellevue</v>
          </cell>
        </row>
        <row r="29">
          <cell r="E29" t="str">
            <v>Belmond-Klemme</v>
          </cell>
        </row>
        <row r="30">
          <cell r="E30" t="str">
            <v>Bennett</v>
          </cell>
        </row>
        <row r="31">
          <cell r="E31" t="str">
            <v>Benton</v>
          </cell>
        </row>
        <row r="32">
          <cell r="E32" t="str">
            <v>Bettendorf</v>
          </cell>
        </row>
        <row r="33">
          <cell r="E33" t="str">
            <v>Bondurant-Farrar</v>
          </cell>
        </row>
        <row r="34">
          <cell r="E34" t="str">
            <v>Boone</v>
          </cell>
        </row>
        <row r="35">
          <cell r="E35" t="str">
            <v>Boyden-Hull</v>
          </cell>
        </row>
        <row r="36">
          <cell r="E36" t="str">
            <v>Boyer Valley</v>
          </cell>
        </row>
        <row r="37">
          <cell r="E37" t="str">
            <v>Brooklyn-Guernsey-Malcom</v>
          </cell>
        </row>
        <row r="38">
          <cell r="E38" t="str">
            <v>Burlington</v>
          </cell>
        </row>
        <row r="39">
          <cell r="E39" t="str">
            <v>CAL</v>
          </cell>
        </row>
        <row r="40">
          <cell r="E40" t="str">
            <v>CAM</v>
          </cell>
        </row>
        <row r="41">
          <cell r="E41" t="str">
            <v>Calamus-Wheatland</v>
          </cell>
        </row>
        <row r="42">
          <cell r="E42" t="str">
            <v>Camanche</v>
          </cell>
        </row>
        <row r="43">
          <cell r="E43" t="str">
            <v>Cardinal</v>
          </cell>
        </row>
        <row r="44">
          <cell r="E44" t="str">
            <v>Carlisle</v>
          </cell>
        </row>
        <row r="45">
          <cell r="E45" t="str">
            <v>Carroll</v>
          </cell>
        </row>
        <row r="46">
          <cell r="E46" t="str">
            <v>Cedar Falls</v>
          </cell>
        </row>
        <row r="47">
          <cell r="E47" t="str">
            <v>Cedar Rapids</v>
          </cell>
        </row>
        <row r="48">
          <cell r="E48" t="str">
            <v>Center Point-Urbana</v>
          </cell>
        </row>
        <row r="49">
          <cell r="E49" t="str">
            <v>Centerville</v>
          </cell>
        </row>
        <row r="50">
          <cell r="E50" t="str">
            <v>Central City</v>
          </cell>
        </row>
        <row r="51">
          <cell r="E51" t="str">
            <v>Central Clayton</v>
          </cell>
        </row>
        <row r="52">
          <cell r="E52" t="str">
            <v>Central De Witt</v>
          </cell>
        </row>
        <row r="53">
          <cell r="E53" t="str">
            <v>Central Decatur</v>
          </cell>
        </row>
        <row r="54">
          <cell r="E54" t="str">
            <v>Central Lee</v>
          </cell>
        </row>
        <row r="55">
          <cell r="E55" t="str">
            <v>Central Lyon</v>
          </cell>
        </row>
        <row r="56">
          <cell r="E56" t="str">
            <v>Central Springs</v>
          </cell>
        </row>
        <row r="57">
          <cell r="E57" t="str">
            <v>Chariton</v>
          </cell>
        </row>
        <row r="58">
          <cell r="E58" t="str">
            <v>Charles City</v>
          </cell>
        </row>
        <row r="59">
          <cell r="E59" t="str">
            <v>Charter Oak-Ute</v>
          </cell>
        </row>
        <row r="60">
          <cell r="E60" t="str">
            <v>Cherokee</v>
          </cell>
        </row>
        <row r="61">
          <cell r="E61" t="str">
            <v>Clarinda</v>
          </cell>
        </row>
        <row r="62">
          <cell r="E62" t="str">
            <v>Clarion-Goldfield-Dows</v>
          </cell>
        </row>
        <row r="63">
          <cell r="E63" t="str">
            <v>Clarke</v>
          </cell>
        </row>
        <row r="64">
          <cell r="E64" t="str">
            <v>Clarksville</v>
          </cell>
        </row>
        <row r="65">
          <cell r="E65" t="str">
            <v>Clay Central-Everly</v>
          </cell>
        </row>
        <row r="66">
          <cell r="E66" t="str">
            <v>Clayton Ridge</v>
          </cell>
        </row>
        <row r="67">
          <cell r="E67" t="str">
            <v>Clear Creek-Amana</v>
          </cell>
        </row>
        <row r="68">
          <cell r="E68" t="str">
            <v>Clear Lake</v>
          </cell>
        </row>
        <row r="69">
          <cell r="E69" t="str">
            <v>Clinton</v>
          </cell>
        </row>
        <row r="70">
          <cell r="E70" t="str">
            <v>Colfax-Mingo</v>
          </cell>
        </row>
        <row r="71">
          <cell r="E71" t="str">
            <v>College Community</v>
          </cell>
        </row>
        <row r="72">
          <cell r="E72" t="str">
            <v>Collins-Maxwell</v>
          </cell>
        </row>
        <row r="73">
          <cell r="E73" t="str">
            <v>Colo-Nesco</v>
          </cell>
        </row>
        <row r="74">
          <cell r="E74" t="str">
            <v>Columbus</v>
          </cell>
        </row>
        <row r="75">
          <cell r="E75" t="str">
            <v>Coon Rapids-Bayard</v>
          </cell>
        </row>
        <row r="76">
          <cell r="E76" t="str">
            <v>Corning</v>
          </cell>
        </row>
        <row r="77">
          <cell r="E77" t="str">
            <v>Council Bluffs</v>
          </cell>
        </row>
        <row r="78">
          <cell r="E78" t="str">
            <v>Creston</v>
          </cell>
        </row>
        <row r="79">
          <cell r="E79" t="str">
            <v>Dallas Center-Grimes</v>
          </cell>
        </row>
        <row r="80">
          <cell r="E80" t="str">
            <v>Danville</v>
          </cell>
        </row>
        <row r="81">
          <cell r="E81" t="str">
            <v>Davenport</v>
          </cell>
        </row>
        <row r="82">
          <cell r="E82" t="str">
            <v>Davis County</v>
          </cell>
        </row>
        <row r="83">
          <cell r="E83" t="str">
            <v>Decorah</v>
          </cell>
        </row>
        <row r="84">
          <cell r="E84" t="str">
            <v>Delwood</v>
          </cell>
        </row>
        <row r="85">
          <cell r="E85" t="str">
            <v>Denison</v>
          </cell>
        </row>
        <row r="86">
          <cell r="E86" t="str">
            <v>Denver</v>
          </cell>
        </row>
        <row r="87">
          <cell r="E87" t="str">
            <v>Des Moines</v>
          </cell>
        </row>
        <row r="88">
          <cell r="E88" t="str">
            <v>Diagonal</v>
          </cell>
        </row>
        <row r="89">
          <cell r="E89" t="str">
            <v>Dike-New Hartford</v>
          </cell>
        </row>
        <row r="90">
          <cell r="E90" t="str">
            <v>Dubuque</v>
          </cell>
        </row>
        <row r="91">
          <cell r="E91" t="str">
            <v>Dunkerton</v>
          </cell>
        </row>
        <row r="92">
          <cell r="E92" t="str">
            <v>Durant</v>
          </cell>
        </row>
        <row r="93">
          <cell r="E93" t="str">
            <v>Eagle Grove</v>
          </cell>
        </row>
        <row r="94">
          <cell r="E94" t="str">
            <v>Earlham</v>
          </cell>
        </row>
        <row r="95">
          <cell r="E95" t="str">
            <v>East Buchanan</v>
          </cell>
        </row>
        <row r="96">
          <cell r="E96" t="str">
            <v>East Marshall</v>
          </cell>
        </row>
        <row r="97">
          <cell r="E97" t="str">
            <v>East Mills</v>
          </cell>
        </row>
        <row r="98">
          <cell r="E98" t="str">
            <v>East Sac County</v>
          </cell>
        </row>
        <row r="99">
          <cell r="E99" t="str">
            <v>East Union</v>
          </cell>
        </row>
        <row r="100">
          <cell r="E100" t="str">
            <v>Eastern Allamakee</v>
          </cell>
        </row>
        <row r="101">
          <cell r="E101" t="str">
            <v>Easton Valley</v>
          </cell>
        </row>
        <row r="102">
          <cell r="E102" t="str">
            <v>Eddyville-Blakesburg-Fremont</v>
          </cell>
        </row>
        <row r="103">
          <cell r="E103" t="str">
            <v>Edgewood-Colesburg</v>
          </cell>
        </row>
        <row r="104">
          <cell r="E104" t="str">
            <v>Eldora-New Providence</v>
          </cell>
        </row>
        <row r="105">
          <cell r="E105" t="str">
            <v>Emmetsburg</v>
          </cell>
        </row>
        <row r="106">
          <cell r="E106" t="str">
            <v>English Valleys</v>
          </cell>
        </row>
        <row r="107">
          <cell r="E107" t="str">
            <v>Essex</v>
          </cell>
        </row>
        <row r="108">
          <cell r="E108" t="str">
            <v>Estherville-Lincoln Central</v>
          </cell>
        </row>
        <row r="109">
          <cell r="E109" t="str">
            <v>Exira-Elk Horn-Kimballton</v>
          </cell>
        </row>
        <row r="110">
          <cell r="E110" t="str">
            <v>Fairfield</v>
          </cell>
        </row>
        <row r="111">
          <cell r="E111" t="str">
            <v>Forest City</v>
          </cell>
        </row>
        <row r="112">
          <cell r="E112" t="str">
            <v>Fort Dodge</v>
          </cell>
        </row>
        <row r="113">
          <cell r="E113" t="str">
            <v>Fort Madison</v>
          </cell>
        </row>
        <row r="114">
          <cell r="E114" t="str">
            <v>Fremont-Mills</v>
          </cell>
        </row>
        <row r="115">
          <cell r="E115" t="str">
            <v>GMG</v>
          </cell>
        </row>
        <row r="116">
          <cell r="E116" t="str">
            <v>Galva-Holstein</v>
          </cell>
        </row>
        <row r="117">
          <cell r="E117" t="str">
            <v>Garner-Hayfield-Ventura</v>
          </cell>
        </row>
        <row r="118">
          <cell r="E118" t="str">
            <v>George-Little Rock</v>
          </cell>
        </row>
        <row r="119">
          <cell r="E119" t="str">
            <v>Gilbert</v>
          </cell>
        </row>
        <row r="120">
          <cell r="E120" t="str">
            <v>Gilmore City-Bradgate</v>
          </cell>
        </row>
        <row r="121">
          <cell r="E121" t="str">
            <v>Gladbrook-Reinbeck</v>
          </cell>
        </row>
        <row r="122">
          <cell r="E122" t="str">
            <v>Glenwood</v>
          </cell>
        </row>
        <row r="123">
          <cell r="E123" t="str">
            <v>Glidden-Ralston</v>
          </cell>
        </row>
        <row r="124">
          <cell r="E124" t="str">
            <v>Graettinger-Terril</v>
          </cell>
        </row>
        <row r="125">
          <cell r="E125" t="str">
            <v>Greene County</v>
          </cell>
        </row>
        <row r="126">
          <cell r="E126" t="str">
            <v>Grinnell-Newburg</v>
          </cell>
        </row>
        <row r="127">
          <cell r="E127" t="str">
            <v>Griswold</v>
          </cell>
        </row>
        <row r="128">
          <cell r="E128" t="str">
            <v>Grundy Center</v>
          </cell>
        </row>
        <row r="129">
          <cell r="E129" t="str">
            <v>Guthrie Center</v>
          </cell>
        </row>
        <row r="130">
          <cell r="E130" t="str">
            <v>HLV</v>
          </cell>
        </row>
        <row r="131">
          <cell r="E131" t="str">
            <v>Hamburg</v>
          </cell>
        </row>
        <row r="132">
          <cell r="E132" t="str">
            <v>Hampton-Dumont</v>
          </cell>
        </row>
        <row r="133">
          <cell r="E133" t="str">
            <v>Harlan</v>
          </cell>
        </row>
        <row r="134">
          <cell r="E134" t="str">
            <v>Harris-Lake Park</v>
          </cell>
        </row>
        <row r="135">
          <cell r="E135" t="str">
            <v>Hartley-Melvin-Sanborn</v>
          </cell>
        </row>
        <row r="136">
          <cell r="E136" t="str">
            <v>Highland</v>
          </cell>
        </row>
        <row r="137">
          <cell r="E137" t="str">
            <v>Hinton</v>
          </cell>
        </row>
        <row r="138">
          <cell r="E138" t="str">
            <v>Howard-Winneshiek</v>
          </cell>
        </row>
        <row r="139">
          <cell r="E139" t="str">
            <v>Hubbard-Radcliffe</v>
          </cell>
        </row>
        <row r="140">
          <cell r="E140" t="str">
            <v>Hudson</v>
          </cell>
        </row>
        <row r="141">
          <cell r="E141" t="str">
            <v>Humboldt</v>
          </cell>
        </row>
        <row r="142">
          <cell r="E142" t="str">
            <v>IKM-Manning</v>
          </cell>
        </row>
        <row r="143">
          <cell r="E143" t="str">
            <v>Independence</v>
          </cell>
        </row>
        <row r="144">
          <cell r="E144" t="str">
            <v>Indianola</v>
          </cell>
        </row>
        <row r="145">
          <cell r="E145" t="str">
            <v>Interstate 35</v>
          </cell>
        </row>
        <row r="146">
          <cell r="E146" t="str">
            <v>Iowa City</v>
          </cell>
        </row>
        <row r="147">
          <cell r="E147" t="str">
            <v>Iowa Falls</v>
          </cell>
        </row>
        <row r="148">
          <cell r="E148" t="str">
            <v>Iowa Valley</v>
          </cell>
        </row>
        <row r="149">
          <cell r="E149" t="str">
            <v>Janesville</v>
          </cell>
        </row>
        <row r="150">
          <cell r="E150" t="str">
            <v>Jesup</v>
          </cell>
        </row>
        <row r="151">
          <cell r="E151" t="str">
            <v>Johnston</v>
          </cell>
        </row>
        <row r="152">
          <cell r="E152" t="str">
            <v>Keokuk</v>
          </cell>
        </row>
        <row r="153">
          <cell r="E153" t="str">
            <v>Keota</v>
          </cell>
        </row>
        <row r="154">
          <cell r="E154" t="str">
            <v>Kingsley-Pierson</v>
          </cell>
        </row>
        <row r="155">
          <cell r="E155" t="str">
            <v>Knoxville</v>
          </cell>
        </row>
        <row r="156">
          <cell r="E156" t="str">
            <v>Lake Mills</v>
          </cell>
        </row>
        <row r="157">
          <cell r="E157" t="str">
            <v>Lamoni</v>
          </cell>
        </row>
        <row r="158">
          <cell r="E158" t="str">
            <v>Laurens-Marathon</v>
          </cell>
        </row>
        <row r="159">
          <cell r="E159" t="str">
            <v>Lawton-Bronson</v>
          </cell>
        </row>
        <row r="160">
          <cell r="E160" t="str">
            <v>Le Mars</v>
          </cell>
        </row>
        <row r="161">
          <cell r="E161" t="str">
            <v>Lenox</v>
          </cell>
        </row>
        <row r="162">
          <cell r="E162" t="str">
            <v>Lewis Central</v>
          </cell>
        </row>
        <row r="163">
          <cell r="E163" t="str">
            <v>Linn-Mar</v>
          </cell>
        </row>
        <row r="164">
          <cell r="E164" t="str">
            <v>Lisbon</v>
          </cell>
        </row>
        <row r="165">
          <cell r="E165" t="str">
            <v>Logan-Magnolia</v>
          </cell>
        </row>
        <row r="166">
          <cell r="E166" t="str">
            <v>Lone Tree</v>
          </cell>
        </row>
        <row r="167">
          <cell r="E167" t="str">
            <v>Louisa-Muscatine</v>
          </cell>
        </row>
        <row r="168">
          <cell r="E168" t="str">
            <v>Lynnville-Sully</v>
          </cell>
        </row>
        <row r="169">
          <cell r="E169" t="str">
            <v>MFL Mar Mac</v>
          </cell>
        </row>
        <row r="170">
          <cell r="E170" t="str">
            <v>Madrid</v>
          </cell>
        </row>
        <row r="171">
          <cell r="E171" t="str">
            <v>Manson-Northwest Webster</v>
          </cell>
        </row>
        <row r="172">
          <cell r="E172" t="str">
            <v>Maple Valley-Anthon Oto</v>
          </cell>
        </row>
        <row r="173">
          <cell r="E173" t="str">
            <v>Maquoketa</v>
          </cell>
        </row>
        <row r="174">
          <cell r="E174" t="str">
            <v>Maquoketa Valley</v>
          </cell>
        </row>
        <row r="175">
          <cell r="E175" t="str">
            <v>Marcus-Meriden Cleghorn</v>
          </cell>
        </row>
        <row r="176">
          <cell r="E176" t="str">
            <v>Marion</v>
          </cell>
        </row>
        <row r="177">
          <cell r="E177" t="str">
            <v>Marshalltown</v>
          </cell>
        </row>
        <row r="178">
          <cell r="E178" t="str">
            <v>Martensdale-St Marys</v>
          </cell>
        </row>
        <row r="179">
          <cell r="E179" t="str">
            <v>Mason City</v>
          </cell>
        </row>
        <row r="180">
          <cell r="E180" t="str">
            <v>Mediapolis</v>
          </cell>
        </row>
        <row r="181">
          <cell r="E181" t="str">
            <v>Melcher-Dallas</v>
          </cell>
        </row>
        <row r="182">
          <cell r="E182" t="str">
            <v>Mid-Prairie</v>
          </cell>
        </row>
        <row r="183">
          <cell r="E183" t="str">
            <v>Midland</v>
          </cell>
        </row>
        <row r="184">
          <cell r="E184" t="str">
            <v>Missouri Valley</v>
          </cell>
        </row>
        <row r="185">
          <cell r="E185" t="str">
            <v>Moc-Floyd Valley</v>
          </cell>
        </row>
        <row r="186">
          <cell r="E186" t="str">
            <v>Montezuma</v>
          </cell>
        </row>
        <row r="187">
          <cell r="E187" t="str">
            <v>Monticello</v>
          </cell>
        </row>
        <row r="188">
          <cell r="E188" t="str">
            <v>Moravia</v>
          </cell>
        </row>
        <row r="189">
          <cell r="E189" t="str">
            <v>Mormon Trail</v>
          </cell>
        </row>
        <row r="190">
          <cell r="E190" t="str">
            <v>Morning Sun</v>
          </cell>
        </row>
        <row r="191">
          <cell r="E191" t="str">
            <v>Moulton-Udell</v>
          </cell>
        </row>
        <row r="192">
          <cell r="E192" t="str">
            <v>Mount Ayr</v>
          </cell>
        </row>
        <row r="193">
          <cell r="E193" t="str">
            <v>Mount Pleasant</v>
          </cell>
        </row>
        <row r="194">
          <cell r="E194" t="str">
            <v>Mount Vernon</v>
          </cell>
        </row>
        <row r="195">
          <cell r="E195" t="str">
            <v>Murray</v>
          </cell>
        </row>
        <row r="196">
          <cell r="E196" t="str">
            <v>Muscatine</v>
          </cell>
        </row>
        <row r="197">
          <cell r="E197" t="str">
            <v>Nashua-Plainfield</v>
          </cell>
        </row>
        <row r="198">
          <cell r="E198" t="str">
            <v>Nevada</v>
          </cell>
        </row>
        <row r="199">
          <cell r="E199" t="str">
            <v>New Hampton</v>
          </cell>
        </row>
        <row r="200">
          <cell r="E200" t="str">
            <v>New London</v>
          </cell>
        </row>
        <row r="201">
          <cell r="E201" t="str">
            <v>Newell-Fonda</v>
          </cell>
        </row>
        <row r="202">
          <cell r="E202" t="str">
            <v>Newton</v>
          </cell>
        </row>
        <row r="203">
          <cell r="E203" t="str">
            <v>Nodaway Valley</v>
          </cell>
        </row>
        <row r="204">
          <cell r="E204" t="str">
            <v>North Butler</v>
          </cell>
        </row>
        <row r="205">
          <cell r="E205" t="str">
            <v>North Cedar</v>
          </cell>
        </row>
        <row r="206">
          <cell r="E206" t="str">
            <v>North Fayette Valley</v>
          </cell>
        </row>
        <row r="207">
          <cell r="E207" t="str">
            <v>North Iowa</v>
          </cell>
        </row>
        <row r="208">
          <cell r="E208" t="str">
            <v>North Kossuth</v>
          </cell>
        </row>
        <row r="209">
          <cell r="E209" t="str">
            <v>North Linn</v>
          </cell>
        </row>
        <row r="210">
          <cell r="E210" t="str">
            <v>North Mahaska</v>
          </cell>
        </row>
        <row r="211">
          <cell r="E211" t="str">
            <v>North Polk</v>
          </cell>
        </row>
        <row r="212">
          <cell r="E212" t="str">
            <v>North Scott</v>
          </cell>
        </row>
        <row r="213">
          <cell r="E213" t="str">
            <v>North Tama</v>
          </cell>
        </row>
        <row r="214">
          <cell r="E214" t="str">
            <v>North Union</v>
          </cell>
        </row>
        <row r="215">
          <cell r="E215" t="str">
            <v>Northeast</v>
          </cell>
        </row>
        <row r="216">
          <cell r="E216" t="str">
            <v>Northwood-Kensett</v>
          </cell>
        </row>
        <row r="217">
          <cell r="E217" t="str">
            <v>Norwalk</v>
          </cell>
        </row>
        <row r="218">
          <cell r="E218" t="str">
            <v>Odebolt Arthur Battle Creek Ida Grove</v>
          </cell>
        </row>
        <row r="219">
          <cell r="E219" t="str">
            <v>Oelwein</v>
          </cell>
        </row>
        <row r="220">
          <cell r="E220" t="str">
            <v>Ogden</v>
          </cell>
        </row>
        <row r="221">
          <cell r="E221" t="str">
            <v>Okoboji</v>
          </cell>
        </row>
        <row r="222">
          <cell r="E222" t="str">
            <v>Olin</v>
          </cell>
        </row>
        <row r="223">
          <cell r="E223" t="str">
            <v>Orient-Macksburg</v>
          </cell>
        </row>
        <row r="224">
          <cell r="E224" t="str">
            <v>Osage</v>
          </cell>
        </row>
        <row r="225">
          <cell r="E225" t="str">
            <v>Oskaloosa</v>
          </cell>
        </row>
        <row r="226">
          <cell r="E226" t="str">
            <v>Ottumwa</v>
          </cell>
        </row>
        <row r="227">
          <cell r="E227" t="str">
            <v>PCM</v>
          </cell>
        </row>
        <row r="228">
          <cell r="E228" t="str">
            <v>Panorama</v>
          </cell>
        </row>
        <row r="229">
          <cell r="E229" t="str">
            <v>Paton-Churdan</v>
          </cell>
        </row>
        <row r="230">
          <cell r="E230" t="str">
            <v>Pekin</v>
          </cell>
        </row>
        <row r="231">
          <cell r="E231" t="str">
            <v>Pella</v>
          </cell>
        </row>
        <row r="232">
          <cell r="E232" t="str">
            <v>Perry</v>
          </cell>
        </row>
        <row r="233">
          <cell r="E233" t="str">
            <v>Pleasant Valley</v>
          </cell>
        </row>
        <row r="234">
          <cell r="E234" t="str">
            <v>Pleasantville</v>
          </cell>
        </row>
        <row r="235">
          <cell r="E235" t="str">
            <v>Pocahontas Area</v>
          </cell>
        </row>
        <row r="236">
          <cell r="E236" t="str">
            <v>Postville</v>
          </cell>
        </row>
        <row r="237">
          <cell r="E237" t="str">
            <v>Red Oak</v>
          </cell>
        </row>
        <row r="238">
          <cell r="E238" t="str">
            <v>Remsen-Union</v>
          </cell>
        </row>
        <row r="239">
          <cell r="E239" t="str">
            <v>Riceville</v>
          </cell>
        </row>
        <row r="240">
          <cell r="E240" t="str">
            <v>River Valley</v>
          </cell>
        </row>
        <row r="241">
          <cell r="E241" t="str">
            <v>Riverside</v>
          </cell>
        </row>
        <row r="242">
          <cell r="E242" t="str">
            <v>Rock Valley</v>
          </cell>
        </row>
        <row r="243">
          <cell r="E243" t="str">
            <v>Roland-Story</v>
          </cell>
        </row>
        <row r="244">
          <cell r="E244" t="str">
            <v>Rudd-Rockford-Marble Rock</v>
          </cell>
        </row>
        <row r="245">
          <cell r="E245" t="str">
            <v>Ruthven-Ayrshire</v>
          </cell>
        </row>
        <row r="246">
          <cell r="E246" t="str">
            <v>Saydel</v>
          </cell>
        </row>
        <row r="247">
          <cell r="E247" t="str">
            <v>Schaller-Crestland</v>
          </cell>
        </row>
        <row r="248">
          <cell r="E248" t="str">
            <v>Schleswig</v>
          </cell>
        </row>
        <row r="249">
          <cell r="E249" t="str">
            <v>Sergeant Bluff-Luton</v>
          </cell>
        </row>
        <row r="250">
          <cell r="E250" t="str">
            <v>Seymour</v>
          </cell>
        </row>
        <row r="251">
          <cell r="E251" t="str">
            <v>Sheldon</v>
          </cell>
        </row>
        <row r="252">
          <cell r="E252" t="str">
            <v>Shenandoah</v>
          </cell>
        </row>
        <row r="253">
          <cell r="E253" t="str">
            <v>Sibley-Ocheyedan</v>
          </cell>
        </row>
        <row r="254">
          <cell r="E254" t="str">
            <v>Sidney</v>
          </cell>
        </row>
        <row r="255">
          <cell r="E255" t="str">
            <v>Sigourney</v>
          </cell>
        </row>
        <row r="256">
          <cell r="E256" t="str">
            <v>Sioux Center</v>
          </cell>
        </row>
        <row r="257">
          <cell r="E257" t="str">
            <v>Sioux Central</v>
          </cell>
        </row>
        <row r="258">
          <cell r="E258" t="str">
            <v>Sioux City</v>
          </cell>
        </row>
        <row r="259">
          <cell r="E259" t="str">
            <v>Solon</v>
          </cell>
        </row>
        <row r="260">
          <cell r="E260" t="str">
            <v>South Central Calhoun</v>
          </cell>
        </row>
        <row r="261">
          <cell r="E261" t="str">
            <v>South Hamilton</v>
          </cell>
        </row>
        <row r="262">
          <cell r="E262" t="str">
            <v>South O'Brien</v>
          </cell>
        </row>
        <row r="263">
          <cell r="E263" t="str">
            <v>South Page</v>
          </cell>
        </row>
        <row r="264">
          <cell r="E264" t="str">
            <v>South Tama</v>
          </cell>
        </row>
        <row r="265">
          <cell r="E265" t="str">
            <v>South Winneshiek</v>
          </cell>
        </row>
        <row r="266">
          <cell r="E266" t="str">
            <v>Southeast Polk</v>
          </cell>
        </row>
        <row r="267">
          <cell r="E267" t="str">
            <v>Southeast Valley</v>
          </cell>
        </row>
        <row r="268">
          <cell r="E268" t="str">
            <v>Southeast Warren</v>
          </cell>
        </row>
        <row r="269">
          <cell r="E269" t="str">
            <v>Spencer</v>
          </cell>
        </row>
        <row r="270">
          <cell r="E270" t="str">
            <v>Spirit Lake</v>
          </cell>
        </row>
        <row r="271">
          <cell r="E271" t="str">
            <v>Springville</v>
          </cell>
        </row>
        <row r="272">
          <cell r="E272" t="str">
            <v>St Ansgar</v>
          </cell>
        </row>
        <row r="273">
          <cell r="E273" t="str">
            <v>Stanton</v>
          </cell>
        </row>
        <row r="274">
          <cell r="E274" t="str">
            <v>Starmont</v>
          </cell>
        </row>
        <row r="275">
          <cell r="E275" t="str">
            <v>Storm Lake</v>
          </cell>
        </row>
        <row r="276">
          <cell r="E276" t="str">
            <v>Stratford</v>
          </cell>
        </row>
        <row r="277">
          <cell r="E277" t="str">
            <v>Sumner-Fredericksburg</v>
          </cell>
        </row>
        <row r="278">
          <cell r="E278" t="str">
            <v>Tipton</v>
          </cell>
        </row>
        <row r="279">
          <cell r="E279" t="str">
            <v>Treynor</v>
          </cell>
        </row>
        <row r="280">
          <cell r="E280" t="str">
            <v>Tri-Center</v>
          </cell>
        </row>
        <row r="281">
          <cell r="E281" t="str">
            <v>Tri-County</v>
          </cell>
        </row>
        <row r="282">
          <cell r="E282" t="str">
            <v>Tripoli</v>
          </cell>
        </row>
        <row r="283">
          <cell r="E283" t="str">
            <v>Turkey Valley</v>
          </cell>
        </row>
        <row r="284">
          <cell r="E284" t="str">
            <v>Twin Cedars</v>
          </cell>
        </row>
        <row r="285">
          <cell r="E285" t="str">
            <v>Twin Rivers</v>
          </cell>
        </row>
        <row r="286">
          <cell r="E286" t="str">
            <v>Underwood</v>
          </cell>
        </row>
        <row r="287">
          <cell r="E287" t="str">
            <v>Union</v>
          </cell>
        </row>
        <row r="288">
          <cell r="E288" t="str">
            <v>United</v>
          </cell>
        </row>
        <row r="289">
          <cell r="E289" t="str">
            <v>Urbandale</v>
          </cell>
        </row>
        <row r="290">
          <cell r="E290" t="str">
            <v>Van Buren County</v>
          </cell>
        </row>
        <row r="291">
          <cell r="E291" t="str">
            <v>Van Meter</v>
          </cell>
        </row>
        <row r="292">
          <cell r="E292" t="str">
            <v>Villisca</v>
          </cell>
        </row>
        <row r="293">
          <cell r="E293" t="str">
            <v>Vinton-Shellsburg</v>
          </cell>
        </row>
        <row r="294">
          <cell r="E294" t="str">
            <v>Waco</v>
          </cell>
        </row>
        <row r="295">
          <cell r="E295" t="str">
            <v>Wapello</v>
          </cell>
        </row>
        <row r="296">
          <cell r="E296" t="str">
            <v>Wapsie Valley</v>
          </cell>
        </row>
        <row r="297">
          <cell r="E297" t="str">
            <v>Washington</v>
          </cell>
        </row>
        <row r="298">
          <cell r="E298" t="str">
            <v>Waterloo</v>
          </cell>
        </row>
        <row r="299">
          <cell r="E299" t="str">
            <v>Waukee</v>
          </cell>
        </row>
        <row r="300">
          <cell r="E300" t="str">
            <v>Waverly-Shell Rock</v>
          </cell>
        </row>
        <row r="301">
          <cell r="E301" t="str">
            <v>Wayne</v>
          </cell>
        </row>
        <row r="302">
          <cell r="E302" t="str">
            <v>Webster City</v>
          </cell>
        </row>
        <row r="303">
          <cell r="E303" t="str">
            <v>West Bend-Mallard</v>
          </cell>
        </row>
        <row r="304">
          <cell r="E304" t="str">
            <v>West Branch</v>
          </cell>
        </row>
        <row r="305">
          <cell r="E305" t="str">
            <v>West Burlington</v>
          </cell>
        </row>
        <row r="306">
          <cell r="E306" t="str">
            <v>West Central</v>
          </cell>
        </row>
        <row r="307">
          <cell r="E307" t="str">
            <v>West Central Valley</v>
          </cell>
        </row>
        <row r="308">
          <cell r="E308" t="str">
            <v>West Delaware Co</v>
          </cell>
        </row>
        <row r="309">
          <cell r="E309" t="str">
            <v>West Des Moines</v>
          </cell>
        </row>
        <row r="310">
          <cell r="E310" t="str">
            <v>West Fork</v>
          </cell>
        </row>
        <row r="311">
          <cell r="E311" t="str">
            <v>West Hancock</v>
          </cell>
        </row>
        <row r="312">
          <cell r="E312" t="str">
            <v>West Harrison</v>
          </cell>
        </row>
        <row r="313">
          <cell r="E313" t="str">
            <v>West Liberty</v>
          </cell>
        </row>
        <row r="314">
          <cell r="E314" t="str">
            <v>West Lyon</v>
          </cell>
        </row>
        <row r="315">
          <cell r="E315" t="str">
            <v>West Marshall</v>
          </cell>
        </row>
        <row r="316">
          <cell r="E316" t="str">
            <v>West Monona</v>
          </cell>
        </row>
        <row r="317">
          <cell r="E317" t="str">
            <v>West Sioux</v>
          </cell>
        </row>
        <row r="318">
          <cell r="E318" t="str">
            <v>Western Dubuque Co</v>
          </cell>
        </row>
        <row r="319">
          <cell r="E319" t="str">
            <v>Westwood</v>
          </cell>
        </row>
        <row r="320">
          <cell r="E320" t="str">
            <v>Whiting</v>
          </cell>
        </row>
        <row r="321">
          <cell r="E321" t="str">
            <v>Williamsburg</v>
          </cell>
        </row>
        <row r="322">
          <cell r="E322" t="str">
            <v>Wilton</v>
          </cell>
        </row>
        <row r="323">
          <cell r="E323" t="str">
            <v>Winfield-Mt Union</v>
          </cell>
        </row>
        <row r="324">
          <cell r="E324" t="str">
            <v>Winterset</v>
          </cell>
        </row>
        <row r="325">
          <cell r="E325" t="str">
            <v>Woodbine</v>
          </cell>
        </row>
        <row r="326">
          <cell r="E326" t="str">
            <v>Woodbury Central</v>
          </cell>
        </row>
        <row r="327">
          <cell r="E327" t="str">
            <v>Woodward-Granger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X341"/>
  <sheetViews>
    <sheetView showGridLines="0" tabSelected="1" topLeftCell="D3" zoomScale="115" zoomScaleNormal="115" zoomScaleSheetLayoutView="100" workbookViewId="0">
      <pane ySplit="2194" topLeftCell="A42" activePane="bottomLeft"/>
      <selection activeCell="R4" sqref="R4"/>
      <selection pane="bottomLeft" activeCell="P326" sqref="P326"/>
    </sheetView>
  </sheetViews>
  <sheetFormatPr defaultColWidth="7.84375" defaultRowHeight="12.45" x14ac:dyDescent="0.3"/>
  <cols>
    <col min="1" max="1" width="4.84375" style="1" hidden="1" customWidth="1"/>
    <col min="2" max="2" width="1" style="20" hidden="1" customWidth="1"/>
    <col min="3" max="3" width="2.15234375" style="20" hidden="1" customWidth="1"/>
    <col min="4" max="4" width="24" style="1" customWidth="1"/>
    <col min="5" max="5" width="11.3828125" style="1" bestFit="1" customWidth="1"/>
    <col min="6" max="6" width="10" style="2" customWidth="1"/>
    <col min="7" max="7" width="15.53515625" style="2" customWidth="1"/>
    <col min="8" max="8" width="13.84375" style="2" customWidth="1"/>
    <col min="9" max="9" width="15.3828125" style="2" customWidth="1"/>
    <col min="10" max="10" width="11.3828125" style="3" bestFit="1" customWidth="1"/>
    <col min="11" max="12" width="12.3828125" style="1" customWidth="1"/>
    <col min="13" max="13" width="15.15234375" style="1" customWidth="1"/>
    <col min="14" max="14" width="13.84375" style="1" customWidth="1"/>
    <col min="15" max="15" width="15.3828125" style="1" customWidth="1"/>
    <col min="16" max="16" width="15.15234375" style="1" customWidth="1"/>
    <col min="17" max="17" width="7.84375" style="1"/>
    <col min="18" max="18" width="8.3828125" style="1" customWidth="1"/>
    <col min="19" max="19" width="7.84375" style="1"/>
    <col min="20" max="20" width="7.84375" style="68" hidden="1" customWidth="1"/>
    <col min="21" max="21" width="7.84375" style="1" hidden="1" customWidth="1"/>
    <col min="22" max="22" width="15" style="1" customWidth="1"/>
    <col min="23" max="23" width="15.15234375" style="1" customWidth="1"/>
    <col min="24" max="24" width="14.69140625" style="1" bestFit="1" customWidth="1"/>
    <col min="25" max="16384" width="7.84375" style="1"/>
  </cols>
  <sheetData>
    <row r="1" spans="1:23" ht="24.65" hidden="1" customHeight="1" x14ac:dyDescent="0.3">
      <c r="H1" s="2">
        <v>3</v>
      </c>
      <c r="I1" s="31">
        <v>4</v>
      </c>
      <c r="J1" s="58" t="s">
        <v>17</v>
      </c>
      <c r="M1" s="33">
        <f>F8*0.0225</f>
        <v>176.08499999999998</v>
      </c>
    </row>
    <row r="2" spans="1:23" ht="30" hidden="1" customHeight="1" x14ac:dyDescent="0.3">
      <c r="D2" s="57"/>
      <c r="E2" s="57"/>
      <c r="F2" s="1">
        <v>21</v>
      </c>
      <c r="G2" s="133">
        <f>VLOOKUP(F2,Sheet1!A1:C44,3,FALSE)</f>
        <v>157</v>
      </c>
      <c r="I2" s="1">
        <v>15</v>
      </c>
      <c r="J2" s="1"/>
      <c r="K2" s="59"/>
      <c r="L2" s="59"/>
      <c r="M2" s="57"/>
      <c r="N2" s="57"/>
      <c r="Q2" s="57"/>
    </row>
    <row r="3" spans="1:23" ht="25.5" customHeight="1" x14ac:dyDescent="0.4">
      <c r="D3" s="155" t="s">
        <v>379</v>
      </c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</row>
    <row r="4" spans="1:23" ht="25.5" customHeight="1" x14ac:dyDescent="0.35">
      <c r="D4" s="1" t="s">
        <v>377</v>
      </c>
      <c r="E4" s="30"/>
      <c r="F4" s="30"/>
      <c r="I4" s="32" t="s">
        <v>383</v>
      </c>
      <c r="J4" s="2"/>
      <c r="K4" s="30"/>
      <c r="L4" s="30"/>
      <c r="M4" s="30"/>
      <c r="N4" s="30"/>
      <c r="O4" s="30"/>
      <c r="P4" s="30"/>
      <c r="Q4" s="30"/>
    </row>
    <row r="5" spans="1:23" ht="18" customHeight="1" x14ac:dyDescent="0.3">
      <c r="E5" s="21"/>
      <c r="F5" s="21"/>
      <c r="G5" s="26"/>
      <c r="H5" s="27"/>
      <c r="I5" s="19"/>
      <c r="J5" s="28"/>
      <c r="K5" s="26"/>
      <c r="L5" s="26"/>
      <c r="P5" s="18"/>
      <c r="Q5" s="18"/>
    </row>
    <row r="6" spans="1:23" x14ac:dyDescent="0.3">
      <c r="E6" s="29" t="s">
        <v>375</v>
      </c>
      <c r="F6" s="4"/>
      <c r="G6" s="4"/>
      <c r="H6" s="4"/>
      <c r="I6" s="5"/>
      <c r="J6" s="152" t="s">
        <v>378</v>
      </c>
      <c r="K6" s="153"/>
      <c r="L6" s="153"/>
      <c r="M6" s="153"/>
      <c r="N6" s="153"/>
      <c r="O6" s="153"/>
      <c r="P6" s="153"/>
      <c r="Q6" s="153"/>
      <c r="R6" s="153"/>
      <c r="S6" s="154"/>
    </row>
    <row r="7" spans="1:23" s="6" customFormat="1" ht="49.75" x14ac:dyDescent="0.3">
      <c r="A7" s="6" t="s">
        <v>22</v>
      </c>
      <c r="B7" s="22" t="s">
        <v>23</v>
      </c>
      <c r="C7" s="22" t="s">
        <v>24</v>
      </c>
      <c r="D7" s="37" t="s">
        <v>0</v>
      </c>
      <c r="E7" s="56" t="s">
        <v>5</v>
      </c>
      <c r="F7" s="66" t="s">
        <v>6</v>
      </c>
      <c r="G7" s="66" t="s">
        <v>9</v>
      </c>
      <c r="H7" s="66" t="s">
        <v>7</v>
      </c>
      <c r="I7" s="66" t="s">
        <v>8</v>
      </c>
      <c r="J7" s="132" t="s">
        <v>5</v>
      </c>
      <c r="K7" s="34" t="s">
        <v>6</v>
      </c>
      <c r="L7" s="34" t="s">
        <v>346</v>
      </c>
      <c r="M7" s="34" t="s">
        <v>9</v>
      </c>
      <c r="N7" s="34" t="s">
        <v>7</v>
      </c>
      <c r="O7" s="34" t="s">
        <v>8</v>
      </c>
      <c r="P7" s="34" t="s">
        <v>21</v>
      </c>
      <c r="Q7" s="34" t="s">
        <v>10</v>
      </c>
      <c r="R7" s="56" t="s">
        <v>25</v>
      </c>
      <c r="S7" s="38" t="s">
        <v>26</v>
      </c>
      <c r="T7" s="69" t="s">
        <v>343</v>
      </c>
      <c r="U7" s="6" t="s">
        <v>345</v>
      </c>
    </row>
    <row r="8" spans="1:23" ht="14.6" x14ac:dyDescent="0.4">
      <c r="A8" s="1">
        <v>1</v>
      </c>
      <c r="B8" s="67">
        <v>18</v>
      </c>
      <c r="C8" s="67">
        <v>18</v>
      </c>
      <c r="D8" s="44" t="s">
        <v>27</v>
      </c>
      <c r="E8" s="35">
        <v>284.39999999999998</v>
      </c>
      <c r="F8" s="45">
        <v>7826</v>
      </c>
      <c r="G8" s="45">
        <v>2225714</v>
      </c>
      <c r="H8" s="45">
        <v>136273</v>
      </c>
      <c r="I8" s="60">
        <f>G8+H8</f>
        <v>2361987</v>
      </c>
      <c r="J8" s="47">
        <v>294.10000000000002</v>
      </c>
      <c r="K8" s="39">
        <f t="shared" ref="K8:K71" si="0">ROUND(F8+$G$2,0)+T8</f>
        <v>7983</v>
      </c>
      <c r="L8" s="39">
        <f>U8</f>
        <v>7988</v>
      </c>
      <c r="M8" s="63">
        <f>J8*L8</f>
        <v>2349270.8000000003</v>
      </c>
      <c r="N8" s="39">
        <f t="shared" ref="N8:N39" si="1">MAX((G8*1.01)-M8,0)</f>
        <v>0</v>
      </c>
      <c r="O8" s="63">
        <f>M8+N8</f>
        <v>2349270.8000000003</v>
      </c>
      <c r="P8" s="40">
        <f t="shared" ref="P8:P39" si="2">O8-I8</f>
        <v>-12716.199999999721</v>
      </c>
      <c r="Q8" s="50">
        <f>P8/I8</f>
        <v>-5.3836875478144967E-3</v>
      </c>
      <c r="R8" s="53">
        <f>J8-E8</f>
        <v>9.7000000000000455</v>
      </c>
      <c r="S8" s="41">
        <f>R8/E8</f>
        <v>3.4106891701828575E-2</v>
      </c>
      <c r="U8" s="1">
        <f>IF(K8&lt;=7988,7988,K8)</f>
        <v>7988</v>
      </c>
      <c r="V8" s="2"/>
      <c r="W8" s="26"/>
    </row>
    <row r="9" spans="1:23" ht="14.6" x14ac:dyDescent="0.4">
      <c r="A9" s="1">
        <f>A8+1</f>
        <v>2</v>
      </c>
      <c r="B9" s="67">
        <v>27</v>
      </c>
      <c r="C9" s="67">
        <v>27</v>
      </c>
      <c r="D9" s="23" t="s">
        <v>28</v>
      </c>
      <c r="E9" s="35">
        <v>2165.5</v>
      </c>
      <c r="F9" s="45">
        <v>7826</v>
      </c>
      <c r="G9" s="60">
        <v>16947203</v>
      </c>
      <c r="H9" s="45">
        <v>0</v>
      </c>
      <c r="I9" s="60">
        <f t="shared" ref="I9:I72" si="3">G9+H9</f>
        <v>16947203</v>
      </c>
      <c r="J9" s="48">
        <v>2171</v>
      </c>
      <c r="K9" s="11">
        <f t="shared" si="0"/>
        <v>7983</v>
      </c>
      <c r="L9" s="11">
        <f t="shared" ref="L9:L72" si="4">U9</f>
        <v>7988</v>
      </c>
      <c r="M9" s="64">
        <f t="shared" ref="M9:M72" si="5">J9*L9</f>
        <v>17341948</v>
      </c>
      <c r="N9" s="11">
        <f t="shared" si="1"/>
        <v>0</v>
      </c>
      <c r="O9" s="64">
        <f t="shared" ref="O9:O72" si="6">M9+N9</f>
        <v>17341948</v>
      </c>
      <c r="P9" s="12">
        <f t="shared" si="2"/>
        <v>394745</v>
      </c>
      <c r="Q9" s="51">
        <f t="shared" ref="Q9:Q39" si="7">P9/I9</f>
        <v>2.3292634188662283E-2</v>
      </c>
      <c r="R9" s="54">
        <f t="shared" ref="R9:R71" si="8">J9-E9</f>
        <v>5.5</v>
      </c>
      <c r="S9" s="42">
        <f t="shared" ref="S9:S71" si="9">R9/E9</f>
        <v>2.5398291387670282E-3</v>
      </c>
      <c r="U9" s="1">
        <f t="shared" ref="U9:U72" si="10">IF(K9&lt;=7988,7988,K9)</f>
        <v>7988</v>
      </c>
      <c r="V9" s="2"/>
      <c r="W9" s="26"/>
    </row>
    <row r="10" spans="1:23" ht="14.6" x14ac:dyDescent="0.4">
      <c r="A10" s="1">
        <f t="shared" ref="A10:A73" si="11">A9+1</f>
        <v>3</v>
      </c>
      <c r="B10" s="67">
        <v>9</v>
      </c>
      <c r="C10" s="67">
        <v>9</v>
      </c>
      <c r="D10" s="23" t="s">
        <v>1</v>
      </c>
      <c r="E10" s="35">
        <v>709.2</v>
      </c>
      <c r="F10" s="45">
        <v>7901</v>
      </c>
      <c r="G10" s="60">
        <v>5603389</v>
      </c>
      <c r="H10" s="45">
        <v>0</v>
      </c>
      <c r="I10" s="60">
        <f t="shared" si="3"/>
        <v>5603389</v>
      </c>
      <c r="J10" s="48">
        <v>704.3</v>
      </c>
      <c r="K10" s="11">
        <f t="shared" si="0"/>
        <v>8058</v>
      </c>
      <c r="L10" s="11">
        <f t="shared" si="4"/>
        <v>8058</v>
      </c>
      <c r="M10" s="64">
        <f t="shared" si="5"/>
        <v>5675249.3999999994</v>
      </c>
      <c r="N10" s="11">
        <f t="shared" si="1"/>
        <v>0</v>
      </c>
      <c r="O10" s="64">
        <f t="shared" si="6"/>
        <v>5675249.3999999994</v>
      </c>
      <c r="P10" s="12">
        <f t="shared" si="2"/>
        <v>71860.399999999441</v>
      </c>
      <c r="Q10" s="51">
        <f t="shared" si="7"/>
        <v>1.2824453201446382E-2</v>
      </c>
      <c r="R10" s="54">
        <f t="shared" si="8"/>
        <v>-4.9000000000000909</v>
      </c>
      <c r="S10" s="42">
        <f t="shared" si="9"/>
        <v>-6.9091934574169352E-3</v>
      </c>
      <c r="U10" s="1">
        <f t="shared" si="10"/>
        <v>8058</v>
      </c>
      <c r="V10" s="2"/>
      <c r="W10" s="26"/>
    </row>
    <row r="11" spans="1:23" ht="14.6" x14ac:dyDescent="0.4">
      <c r="A11" s="1">
        <f t="shared" si="11"/>
        <v>4</v>
      </c>
      <c r="B11" s="67">
        <v>441</v>
      </c>
      <c r="C11" s="67">
        <v>441</v>
      </c>
      <c r="D11" s="23" t="s">
        <v>29</v>
      </c>
      <c r="E11" s="35">
        <v>780.7</v>
      </c>
      <c r="F11" s="45">
        <v>7836</v>
      </c>
      <c r="G11" s="60">
        <v>6117565</v>
      </c>
      <c r="H11" s="45">
        <v>2456</v>
      </c>
      <c r="I11" s="60">
        <f t="shared" si="3"/>
        <v>6120021</v>
      </c>
      <c r="J11" s="48">
        <v>788.2</v>
      </c>
      <c r="K11" s="11">
        <f t="shared" si="0"/>
        <v>7993</v>
      </c>
      <c r="L11" s="11">
        <f t="shared" si="4"/>
        <v>7993</v>
      </c>
      <c r="M11" s="64">
        <f t="shared" si="5"/>
        <v>6300082.6000000006</v>
      </c>
      <c r="N11" s="11">
        <f t="shared" si="1"/>
        <v>0</v>
      </c>
      <c r="O11" s="64">
        <f t="shared" si="6"/>
        <v>6300082.6000000006</v>
      </c>
      <c r="P11" s="12">
        <f t="shared" si="2"/>
        <v>180061.60000000056</v>
      </c>
      <c r="Q11" s="51">
        <f t="shared" si="7"/>
        <v>2.9421729108445961E-2</v>
      </c>
      <c r="R11" s="54">
        <f t="shared" si="8"/>
        <v>7.5</v>
      </c>
      <c r="S11" s="42">
        <f t="shared" si="9"/>
        <v>9.6067631612655295E-3</v>
      </c>
      <c r="U11" s="1">
        <f t="shared" si="10"/>
        <v>7993</v>
      </c>
      <c r="V11" s="2"/>
      <c r="W11" s="26"/>
    </row>
    <row r="12" spans="1:23" ht="14.6" x14ac:dyDescent="0.4">
      <c r="A12" s="1">
        <f t="shared" si="11"/>
        <v>5</v>
      </c>
      <c r="B12" s="67">
        <v>63</v>
      </c>
      <c r="C12" s="67">
        <v>63</v>
      </c>
      <c r="D12" s="24" t="s">
        <v>30</v>
      </c>
      <c r="E12" s="36">
        <v>537.5</v>
      </c>
      <c r="F12" s="46">
        <v>7842</v>
      </c>
      <c r="G12" s="61">
        <v>4215075</v>
      </c>
      <c r="H12" s="46">
        <v>75238</v>
      </c>
      <c r="I12" s="61">
        <f t="shared" si="3"/>
        <v>4290313</v>
      </c>
      <c r="J12" s="49">
        <v>527.4</v>
      </c>
      <c r="K12" s="13">
        <f t="shared" si="0"/>
        <v>7999</v>
      </c>
      <c r="L12" s="13">
        <f t="shared" si="4"/>
        <v>7999</v>
      </c>
      <c r="M12" s="65">
        <f t="shared" si="5"/>
        <v>4218672.5999999996</v>
      </c>
      <c r="N12" s="13">
        <f t="shared" si="1"/>
        <v>38553.150000000373</v>
      </c>
      <c r="O12" s="65">
        <f t="shared" si="6"/>
        <v>4257225.75</v>
      </c>
      <c r="P12" s="14">
        <f t="shared" si="2"/>
        <v>-33087.25</v>
      </c>
      <c r="Q12" s="52">
        <f t="shared" si="7"/>
        <v>-7.7120830111928893E-3</v>
      </c>
      <c r="R12" s="55">
        <f t="shared" si="8"/>
        <v>-10.100000000000023</v>
      </c>
      <c r="S12" s="43">
        <f t="shared" si="9"/>
        <v>-1.8790697674418648E-2</v>
      </c>
      <c r="U12" s="1">
        <f t="shared" si="10"/>
        <v>7999</v>
      </c>
      <c r="V12" s="2"/>
      <c r="W12" s="26"/>
    </row>
    <row r="13" spans="1:23" ht="14.6" x14ac:dyDescent="0.4">
      <c r="A13" s="1">
        <f t="shared" si="11"/>
        <v>6</v>
      </c>
      <c r="B13" s="67">
        <v>72</v>
      </c>
      <c r="C13" s="67">
        <v>72</v>
      </c>
      <c r="D13" s="23" t="s">
        <v>31</v>
      </c>
      <c r="E13" s="35">
        <v>198.3</v>
      </c>
      <c r="F13" s="45">
        <v>7872</v>
      </c>
      <c r="G13" s="60">
        <v>1561018</v>
      </c>
      <c r="H13" s="45">
        <v>65019</v>
      </c>
      <c r="I13" s="60">
        <f t="shared" si="3"/>
        <v>1626037</v>
      </c>
      <c r="J13" s="48">
        <v>206.3</v>
      </c>
      <c r="K13" s="11">
        <f t="shared" si="0"/>
        <v>8029</v>
      </c>
      <c r="L13" s="11">
        <f t="shared" si="4"/>
        <v>8029</v>
      </c>
      <c r="M13" s="64">
        <f t="shared" si="5"/>
        <v>1656382.7000000002</v>
      </c>
      <c r="N13" s="11">
        <f t="shared" si="1"/>
        <v>0</v>
      </c>
      <c r="O13" s="64">
        <f t="shared" si="6"/>
        <v>1656382.7000000002</v>
      </c>
      <c r="P13" s="12">
        <f t="shared" si="2"/>
        <v>30345.700000000186</v>
      </c>
      <c r="Q13" s="51">
        <f t="shared" si="7"/>
        <v>1.8662367461503144E-2</v>
      </c>
      <c r="R13" s="54">
        <f t="shared" si="8"/>
        <v>8</v>
      </c>
      <c r="S13" s="42">
        <f t="shared" si="9"/>
        <v>4.0342914775592535E-2</v>
      </c>
      <c r="U13" s="1">
        <f t="shared" si="10"/>
        <v>8029</v>
      </c>
      <c r="V13" s="2"/>
      <c r="W13" s="26"/>
    </row>
    <row r="14" spans="1:23" ht="14.6" x14ac:dyDescent="0.4">
      <c r="A14" s="1">
        <f t="shared" si="11"/>
        <v>7</v>
      </c>
      <c r="B14" s="67">
        <v>81</v>
      </c>
      <c r="C14" s="67">
        <v>81</v>
      </c>
      <c r="D14" s="23" t="s">
        <v>32</v>
      </c>
      <c r="E14" s="35">
        <v>1081.0999999999999</v>
      </c>
      <c r="F14" s="45">
        <v>7826</v>
      </c>
      <c r="G14" s="60">
        <v>8460689</v>
      </c>
      <c r="H14" s="45">
        <v>17169</v>
      </c>
      <c r="I14" s="60">
        <f t="shared" si="3"/>
        <v>8477858</v>
      </c>
      <c r="J14" s="48">
        <v>1080.8</v>
      </c>
      <c r="K14" s="11">
        <f t="shared" si="0"/>
        <v>7983</v>
      </c>
      <c r="L14" s="11">
        <f t="shared" si="4"/>
        <v>7988</v>
      </c>
      <c r="M14" s="64">
        <f t="shared" si="5"/>
        <v>8633430.4000000004</v>
      </c>
      <c r="N14" s="11">
        <f t="shared" si="1"/>
        <v>0</v>
      </c>
      <c r="O14" s="64">
        <f t="shared" si="6"/>
        <v>8633430.4000000004</v>
      </c>
      <c r="P14" s="12">
        <f t="shared" si="2"/>
        <v>155572.40000000037</v>
      </c>
      <c r="Q14" s="51">
        <f t="shared" si="7"/>
        <v>1.8350437103334401E-2</v>
      </c>
      <c r="R14" s="54">
        <f t="shared" si="8"/>
        <v>-0.29999999999995453</v>
      </c>
      <c r="S14" s="42">
        <f t="shared" si="9"/>
        <v>-2.7749514383494086E-4</v>
      </c>
      <c r="U14" s="1">
        <f t="shared" si="10"/>
        <v>7988</v>
      </c>
      <c r="V14" s="2"/>
      <c r="W14" s="26"/>
    </row>
    <row r="15" spans="1:23" ht="14.6" x14ac:dyDescent="0.4">
      <c r="A15" s="1">
        <f t="shared" si="11"/>
        <v>8</v>
      </c>
      <c r="B15" s="67">
        <v>99</v>
      </c>
      <c r="C15" s="67">
        <v>99</v>
      </c>
      <c r="D15" s="23" t="s">
        <v>33</v>
      </c>
      <c r="E15" s="35">
        <v>542.1</v>
      </c>
      <c r="F15" s="45">
        <v>7826</v>
      </c>
      <c r="G15" s="60">
        <v>4242475</v>
      </c>
      <c r="H15" s="45">
        <v>0</v>
      </c>
      <c r="I15" s="60">
        <f t="shared" si="3"/>
        <v>4242475</v>
      </c>
      <c r="J15" s="48">
        <v>541.5</v>
      </c>
      <c r="K15" s="11">
        <f t="shared" si="0"/>
        <v>7983</v>
      </c>
      <c r="L15" s="11">
        <f t="shared" si="4"/>
        <v>7988</v>
      </c>
      <c r="M15" s="64">
        <f t="shared" si="5"/>
        <v>4325502</v>
      </c>
      <c r="N15" s="11">
        <f t="shared" si="1"/>
        <v>0</v>
      </c>
      <c r="O15" s="64">
        <f t="shared" si="6"/>
        <v>4325502</v>
      </c>
      <c r="P15" s="12">
        <f t="shared" si="2"/>
        <v>83027</v>
      </c>
      <c r="Q15" s="51">
        <f t="shared" si="7"/>
        <v>1.9570415853953176E-2</v>
      </c>
      <c r="R15" s="54">
        <f t="shared" si="8"/>
        <v>-0.60000000000002274</v>
      </c>
      <c r="S15" s="42">
        <f t="shared" si="9"/>
        <v>-1.1068068622025876E-3</v>
      </c>
      <c r="U15" s="1">
        <f t="shared" si="10"/>
        <v>7988</v>
      </c>
      <c r="V15" s="2"/>
      <c r="W15" s="26"/>
    </row>
    <row r="16" spans="1:23" ht="14.6" x14ac:dyDescent="0.4">
      <c r="A16" s="1">
        <f t="shared" si="11"/>
        <v>9</v>
      </c>
      <c r="B16" s="67">
        <v>108</v>
      </c>
      <c r="C16" s="67">
        <v>108</v>
      </c>
      <c r="D16" s="23" t="s">
        <v>34</v>
      </c>
      <c r="E16" s="35">
        <v>267.3</v>
      </c>
      <c r="F16" s="45">
        <v>7826</v>
      </c>
      <c r="G16" s="60">
        <v>2091890</v>
      </c>
      <c r="H16" s="45">
        <v>18707</v>
      </c>
      <c r="I16" s="60">
        <f t="shared" si="3"/>
        <v>2110597</v>
      </c>
      <c r="J16" s="48">
        <v>253.4</v>
      </c>
      <c r="K16" s="11">
        <f t="shared" si="0"/>
        <v>7983</v>
      </c>
      <c r="L16" s="11">
        <f t="shared" si="4"/>
        <v>7988</v>
      </c>
      <c r="M16" s="64">
        <f t="shared" si="5"/>
        <v>2024159.2</v>
      </c>
      <c r="N16" s="11">
        <f t="shared" si="1"/>
        <v>88649.699999999953</v>
      </c>
      <c r="O16" s="64">
        <f t="shared" si="6"/>
        <v>2112808.9</v>
      </c>
      <c r="P16" s="12">
        <f t="shared" si="2"/>
        <v>2211.8999999999069</v>
      </c>
      <c r="Q16" s="51">
        <f t="shared" si="7"/>
        <v>1.0479973201894567E-3</v>
      </c>
      <c r="R16" s="54">
        <f t="shared" si="8"/>
        <v>-13.900000000000006</v>
      </c>
      <c r="S16" s="42">
        <f t="shared" si="9"/>
        <v>-5.200149644594091E-2</v>
      </c>
      <c r="U16" s="1">
        <f t="shared" si="10"/>
        <v>7988</v>
      </c>
      <c r="V16" s="2"/>
      <c r="W16" s="26"/>
    </row>
    <row r="17" spans="1:23" ht="14.6" x14ac:dyDescent="0.4">
      <c r="A17" s="1">
        <f t="shared" si="11"/>
        <v>10</v>
      </c>
      <c r="B17" s="67">
        <v>126</v>
      </c>
      <c r="C17" s="67">
        <v>126</v>
      </c>
      <c r="D17" s="24" t="s">
        <v>35</v>
      </c>
      <c r="E17" s="36">
        <v>1411.5</v>
      </c>
      <c r="F17" s="46">
        <v>7840</v>
      </c>
      <c r="G17" s="61">
        <v>11066160</v>
      </c>
      <c r="H17" s="46">
        <v>107989</v>
      </c>
      <c r="I17" s="61">
        <f t="shared" si="3"/>
        <v>11174149</v>
      </c>
      <c r="J17" s="49">
        <v>1447.2</v>
      </c>
      <c r="K17" s="13">
        <f t="shared" si="0"/>
        <v>7997</v>
      </c>
      <c r="L17" s="13">
        <f t="shared" si="4"/>
        <v>7997</v>
      </c>
      <c r="M17" s="65">
        <f t="shared" si="5"/>
        <v>11573258.4</v>
      </c>
      <c r="N17" s="13">
        <f t="shared" si="1"/>
        <v>0</v>
      </c>
      <c r="O17" s="65">
        <f t="shared" si="6"/>
        <v>11573258.4</v>
      </c>
      <c r="P17" s="14">
        <f t="shared" si="2"/>
        <v>399109.40000000037</v>
      </c>
      <c r="Q17" s="52">
        <f t="shared" si="7"/>
        <v>3.571720763702009E-2</v>
      </c>
      <c r="R17" s="55">
        <f t="shared" si="8"/>
        <v>35.700000000000045</v>
      </c>
      <c r="S17" s="43">
        <f t="shared" si="9"/>
        <v>2.5292242295430426E-2</v>
      </c>
      <c r="U17" s="1">
        <f t="shared" si="10"/>
        <v>7997</v>
      </c>
      <c r="V17" s="2"/>
      <c r="W17" s="26"/>
    </row>
    <row r="18" spans="1:23" ht="14.6" x14ac:dyDescent="0.4">
      <c r="A18" s="1">
        <f t="shared" si="11"/>
        <v>11</v>
      </c>
      <c r="B18" s="67">
        <v>135</v>
      </c>
      <c r="C18" s="67">
        <v>135</v>
      </c>
      <c r="D18" s="23" t="s">
        <v>36</v>
      </c>
      <c r="E18" s="35">
        <v>1109.8</v>
      </c>
      <c r="F18" s="45">
        <v>7873</v>
      </c>
      <c r="G18" s="60">
        <v>8737455</v>
      </c>
      <c r="H18" s="45">
        <v>0</v>
      </c>
      <c r="I18" s="60">
        <f t="shared" si="3"/>
        <v>8737455</v>
      </c>
      <c r="J18" s="48">
        <v>1104.7</v>
      </c>
      <c r="K18" s="11">
        <f t="shared" si="0"/>
        <v>8030</v>
      </c>
      <c r="L18" s="11">
        <f t="shared" si="4"/>
        <v>8030</v>
      </c>
      <c r="M18" s="64">
        <f t="shared" si="5"/>
        <v>8870741</v>
      </c>
      <c r="N18" s="11">
        <f t="shared" si="1"/>
        <v>0</v>
      </c>
      <c r="O18" s="64">
        <f t="shared" si="6"/>
        <v>8870741</v>
      </c>
      <c r="P18" s="12">
        <f t="shared" si="2"/>
        <v>133286</v>
      </c>
      <c r="Q18" s="51">
        <f t="shared" si="7"/>
        <v>1.5254556389703867E-2</v>
      </c>
      <c r="R18" s="54">
        <f t="shared" si="8"/>
        <v>-5.0999999999999091</v>
      </c>
      <c r="S18" s="42">
        <f t="shared" si="9"/>
        <v>-4.5954225986663448E-3</v>
      </c>
      <c r="U18" s="1">
        <f t="shared" si="10"/>
        <v>8030</v>
      </c>
      <c r="V18" s="2"/>
      <c r="W18" s="26"/>
    </row>
    <row r="19" spans="1:23" ht="14.6" x14ac:dyDescent="0.4">
      <c r="A19" s="1">
        <f t="shared" si="11"/>
        <v>12</v>
      </c>
      <c r="B19" s="67">
        <v>171</v>
      </c>
      <c r="C19" s="67">
        <v>171</v>
      </c>
      <c r="D19" s="23" t="s">
        <v>37</v>
      </c>
      <c r="E19" s="35">
        <v>840.7</v>
      </c>
      <c r="F19" s="45">
        <v>7826</v>
      </c>
      <c r="G19" s="60">
        <v>6579318</v>
      </c>
      <c r="H19" s="45">
        <v>151148</v>
      </c>
      <c r="I19" s="60">
        <f t="shared" si="3"/>
        <v>6730466</v>
      </c>
      <c r="J19" s="48">
        <v>855.6</v>
      </c>
      <c r="K19" s="11">
        <f t="shared" si="0"/>
        <v>7983</v>
      </c>
      <c r="L19" s="11">
        <f t="shared" si="4"/>
        <v>7988</v>
      </c>
      <c r="M19" s="64">
        <f t="shared" si="5"/>
        <v>6834532.7999999998</v>
      </c>
      <c r="N19" s="11">
        <f t="shared" si="1"/>
        <v>0</v>
      </c>
      <c r="O19" s="64">
        <f t="shared" si="6"/>
        <v>6834532.7999999998</v>
      </c>
      <c r="P19" s="12">
        <f t="shared" si="2"/>
        <v>104066.79999999981</v>
      </c>
      <c r="Q19" s="51">
        <f t="shared" si="7"/>
        <v>1.5462049730286108E-2</v>
      </c>
      <c r="R19" s="54">
        <f t="shared" si="8"/>
        <v>14.899999999999977</v>
      </c>
      <c r="S19" s="42">
        <f t="shared" si="9"/>
        <v>1.7723325799928604E-2</v>
      </c>
      <c r="U19" s="1">
        <f t="shared" si="10"/>
        <v>7988</v>
      </c>
      <c r="V19" s="2"/>
      <c r="W19" s="26"/>
    </row>
    <row r="20" spans="1:23" ht="14.6" x14ac:dyDescent="0.4">
      <c r="A20" s="1">
        <f t="shared" si="11"/>
        <v>13</v>
      </c>
      <c r="B20" s="67">
        <v>225</v>
      </c>
      <c r="C20" s="67">
        <v>225</v>
      </c>
      <c r="D20" s="23" t="s">
        <v>38</v>
      </c>
      <c r="E20" s="35">
        <v>4546.5</v>
      </c>
      <c r="F20" s="45">
        <v>7881</v>
      </c>
      <c r="G20" s="60">
        <v>35830967</v>
      </c>
      <c r="H20" s="45">
        <v>0</v>
      </c>
      <c r="I20" s="60">
        <f t="shared" si="3"/>
        <v>35830967</v>
      </c>
      <c r="J20" s="48">
        <v>4534</v>
      </c>
      <c r="K20" s="11">
        <f t="shared" si="0"/>
        <v>8038</v>
      </c>
      <c r="L20" s="11">
        <f t="shared" si="4"/>
        <v>8038</v>
      </c>
      <c r="M20" s="64">
        <f t="shared" si="5"/>
        <v>36444292</v>
      </c>
      <c r="N20" s="11">
        <f t="shared" si="1"/>
        <v>0</v>
      </c>
      <c r="O20" s="64">
        <f t="shared" si="6"/>
        <v>36444292</v>
      </c>
      <c r="P20" s="12">
        <f t="shared" si="2"/>
        <v>613325</v>
      </c>
      <c r="Q20" s="51">
        <f t="shared" si="7"/>
        <v>1.7117176882220343E-2</v>
      </c>
      <c r="R20" s="54">
        <f t="shared" si="8"/>
        <v>-12.5</v>
      </c>
      <c r="S20" s="42">
        <f t="shared" si="9"/>
        <v>-2.7493676454415483E-3</v>
      </c>
      <c r="U20" s="1">
        <f t="shared" si="10"/>
        <v>8038</v>
      </c>
      <c r="V20" s="2"/>
      <c r="W20" s="26"/>
    </row>
    <row r="21" spans="1:23" ht="14.6" x14ac:dyDescent="0.4">
      <c r="A21" s="1">
        <f t="shared" si="11"/>
        <v>14</v>
      </c>
      <c r="B21" s="67">
        <v>234</v>
      </c>
      <c r="C21" s="67">
        <v>234</v>
      </c>
      <c r="D21" s="23" t="s">
        <v>39</v>
      </c>
      <c r="E21" s="35">
        <v>1256.8</v>
      </c>
      <c r="F21" s="45">
        <v>7826</v>
      </c>
      <c r="G21" s="60">
        <v>9835717</v>
      </c>
      <c r="H21" s="45">
        <v>0</v>
      </c>
      <c r="I21" s="60">
        <f t="shared" si="3"/>
        <v>9835717</v>
      </c>
      <c r="J21" s="48">
        <v>1202.2</v>
      </c>
      <c r="K21" s="11">
        <f t="shared" si="0"/>
        <v>7983</v>
      </c>
      <c r="L21" s="11">
        <f t="shared" si="4"/>
        <v>7988</v>
      </c>
      <c r="M21" s="64">
        <f t="shared" si="5"/>
        <v>9603173.5999999996</v>
      </c>
      <c r="N21" s="11">
        <f t="shared" si="1"/>
        <v>330900.5700000003</v>
      </c>
      <c r="O21" s="64">
        <f t="shared" si="6"/>
        <v>9934074.1699999999</v>
      </c>
      <c r="P21" s="12">
        <f t="shared" si="2"/>
        <v>98357.169999999925</v>
      </c>
      <c r="Q21" s="51">
        <f t="shared" si="7"/>
        <v>9.9999999999999933E-3</v>
      </c>
      <c r="R21" s="54">
        <f t="shared" si="8"/>
        <v>-54.599999999999909</v>
      </c>
      <c r="S21" s="42">
        <f t="shared" si="9"/>
        <v>-4.3443666454487516E-2</v>
      </c>
      <c r="U21" s="1">
        <f t="shared" si="10"/>
        <v>7988</v>
      </c>
      <c r="V21" s="2"/>
      <c r="W21" s="26"/>
    </row>
    <row r="22" spans="1:23" ht="14.6" x14ac:dyDescent="0.4">
      <c r="A22" s="1">
        <f t="shared" si="11"/>
        <v>15</v>
      </c>
      <c r="B22" s="67">
        <v>243</v>
      </c>
      <c r="C22" s="67">
        <v>243</v>
      </c>
      <c r="D22" s="24" t="s">
        <v>40</v>
      </c>
      <c r="E22" s="36">
        <v>222</v>
      </c>
      <c r="F22" s="46">
        <v>7856</v>
      </c>
      <c r="G22" s="61">
        <v>1744032</v>
      </c>
      <c r="H22" s="46">
        <v>59772</v>
      </c>
      <c r="I22" s="61">
        <f t="shared" si="3"/>
        <v>1803804</v>
      </c>
      <c r="J22" s="49">
        <v>217.3</v>
      </c>
      <c r="K22" s="13">
        <f t="shared" si="0"/>
        <v>8013</v>
      </c>
      <c r="L22" s="13">
        <f t="shared" si="4"/>
        <v>8013</v>
      </c>
      <c r="M22" s="65">
        <f t="shared" si="5"/>
        <v>1741224.9000000001</v>
      </c>
      <c r="N22" s="13">
        <f t="shared" si="1"/>
        <v>20247.419999999925</v>
      </c>
      <c r="O22" s="65">
        <f t="shared" si="6"/>
        <v>1761472.32</v>
      </c>
      <c r="P22" s="14">
        <f t="shared" si="2"/>
        <v>-42331.679999999935</v>
      </c>
      <c r="Q22" s="52">
        <f t="shared" si="7"/>
        <v>-2.3468004284279188E-2</v>
      </c>
      <c r="R22" s="55">
        <f t="shared" si="8"/>
        <v>-4.6999999999999886</v>
      </c>
      <c r="S22" s="43">
        <f t="shared" si="9"/>
        <v>-2.1171171171171121E-2</v>
      </c>
      <c r="U22" s="1">
        <f t="shared" si="10"/>
        <v>8013</v>
      </c>
      <c r="V22" s="2"/>
      <c r="W22" s="26"/>
    </row>
    <row r="23" spans="1:23" ht="14.6" x14ac:dyDescent="0.4">
      <c r="A23" s="1">
        <f t="shared" si="11"/>
        <v>16</v>
      </c>
      <c r="B23" s="67">
        <v>261</v>
      </c>
      <c r="C23" s="67">
        <v>261</v>
      </c>
      <c r="D23" s="23" t="s">
        <v>41</v>
      </c>
      <c r="E23" s="35">
        <v>12637.2</v>
      </c>
      <c r="F23" s="45">
        <v>7826</v>
      </c>
      <c r="G23" s="60">
        <v>98898727</v>
      </c>
      <c r="H23" s="45">
        <v>0</v>
      </c>
      <c r="I23" s="60">
        <f t="shared" si="3"/>
        <v>98898727</v>
      </c>
      <c r="J23" s="48">
        <v>12753.8</v>
      </c>
      <c r="K23" s="11">
        <f t="shared" si="0"/>
        <v>7983</v>
      </c>
      <c r="L23" s="11">
        <f t="shared" si="4"/>
        <v>7988</v>
      </c>
      <c r="M23" s="64">
        <f t="shared" si="5"/>
        <v>101877354.39999999</v>
      </c>
      <c r="N23" s="11">
        <f t="shared" si="1"/>
        <v>0</v>
      </c>
      <c r="O23" s="64">
        <f t="shared" si="6"/>
        <v>101877354.39999999</v>
      </c>
      <c r="P23" s="12">
        <f t="shared" si="2"/>
        <v>2978627.3999999911</v>
      </c>
      <c r="Q23" s="51">
        <f t="shared" si="7"/>
        <v>3.0117954905526653E-2</v>
      </c>
      <c r="R23" s="54">
        <f t="shared" si="8"/>
        <v>116.59999999999854</v>
      </c>
      <c r="S23" s="42">
        <f t="shared" si="9"/>
        <v>9.2267274396225854E-3</v>
      </c>
      <c r="U23" s="1">
        <f t="shared" si="10"/>
        <v>7988</v>
      </c>
      <c r="V23" s="2"/>
      <c r="W23" s="26"/>
    </row>
    <row r="24" spans="1:23" ht="14.6" x14ac:dyDescent="0.4">
      <c r="A24" s="1">
        <f t="shared" si="11"/>
        <v>17</v>
      </c>
      <c r="B24" s="67">
        <v>279</v>
      </c>
      <c r="C24" s="67">
        <v>279</v>
      </c>
      <c r="D24" s="23" t="s">
        <v>42</v>
      </c>
      <c r="E24" s="35">
        <v>793.9</v>
      </c>
      <c r="F24" s="45">
        <v>7826</v>
      </c>
      <c r="G24" s="60">
        <v>6213061</v>
      </c>
      <c r="H24" s="45">
        <v>57809</v>
      </c>
      <c r="I24" s="60">
        <f t="shared" si="3"/>
        <v>6270870</v>
      </c>
      <c r="J24" s="48">
        <v>794.2</v>
      </c>
      <c r="K24" s="11">
        <f t="shared" si="0"/>
        <v>7983</v>
      </c>
      <c r="L24" s="11">
        <f t="shared" si="4"/>
        <v>7988</v>
      </c>
      <c r="M24" s="64">
        <f t="shared" si="5"/>
        <v>6344069.6000000006</v>
      </c>
      <c r="N24" s="11">
        <f t="shared" si="1"/>
        <v>0</v>
      </c>
      <c r="O24" s="64">
        <f t="shared" si="6"/>
        <v>6344069.6000000006</v>
      </c>
      <c r="P24" s="12">
        <f t="shared" si="2"/>
        <v>73199.600000000559</v>
      </c>
      <c r="Q24" s="51">
        <f t="shared" si="7"/>
        <v>1.1672957659782544E-2</v>
      </c>
      <c r="R24" s="54">
        <f t="shared" si="8"/>
        <v>0.30000000000006821</v>
      </c>
      <c r="S24" s="42">
        <f t="shared" si="9"/>
        <v>3.7788134525767504E-4</v>
      </c>
      <c r="U24" s="1">
        <f t="shared" si="10"/>
        <v>7988</v>
      </c>
      <c r="V24" s="2"/>
      <c r="W24" s="26"/>
    </row>
    <row r="25" spans="1:23" ht="14.6" x14ac:dyDescent="0.4">
      <c r="A25" s="1">
        <f t="shared" si="11"/>
        <v>18</v>
      </c>
      <c r="B25" s="67">
        <v>355</v>
      </c>
      <c r="C25" s="67">
        <v>355</v>
      </c>
      <c r="D25" s="23" t="s">
        <v>43</v>
      </c>
      <c r="E25" s="35">
        <v>292.7</v>
      </c>
      <c r="F25" s="45">
        <v>7826</v>
      </c>
      <c r="G25" s="60">
        <v>2290670</v>
      </c>
      <c r="H25" s="45">
        <v>0</v>
      </c>
      <c r="I25" s="60">
        <f t="shared" si="3"/>
        <v>2290670</v>
      </c>
      <c r="J25" s="48">
        <v>281.7</v>
      </c>
      <c r="K25" s="11">
        <f t="shared" si="0"/>
        <v>7983</v>
      </c>
      <c r="L25" s="11">
        <f t="shared" si="4"/>
        <v>7988</v>
      </c>
      <c r="M25" s="64">
        <f t="shared" si="5"/>
        <v>2250219.6</v>
      </c>
      <c r="N25" s="11">
        <f t="shared" si="1"/>
        <v>63357.100000000093</v>
      </c>
      <c r="O25" s="64">
        <f t="shared" si="6"/>
        <v>2313576.7000000002</v>
      </c>
      <c r="P25" s="12">
        <f t="shared" si="2"/>
        <v>22906.700000000186</v>
      </c>
      <c r="Q25" s="51">
        <f t="shared" si="7"/>
        <v>1.0000000000000082E-2</v>
      </c>
      <c r="R25" s="54">
        <f t="shared" si="8"/>
        <v>-11</v>
      </c>
      <c r="S25" s="42">
        <f t="shared" si="9"/>
        <v>-3.7581141100102494E-2</v>
      </c>
      <c r="U25" s="1">
        <f t="shared" si="10"/>
        <v>7988</v>
      </c>
      <c r="V25" s="2"/>
      <c r="W25" s="26"/>
    </row>
    <row r="26" spans="1:23" ht="14.6" x14ac:dyDescent="0.4">
      <c r="A26" s="1">
        <f t="shared" si="11"/>
        <v>19</v>
      </c>
      <c r="B26" s="67">
        <v>387</v>
      </c>
      <c r="C26" s="67">
        <v>387</v>
      </c>
      <c r="D26" s="23" t="s">
        <v>44</v>
      </c>
      <c r="E26" s="35">
        <v>1414.2</v>
      </c>
      <c r="F26" s="45">
        <v>7826</v>
      </c>
      <c r="G26" s="60">
        <v>11067529</v>
      </c>
      <c r="H26" s="45">
        <v>0</v>
      </c>
      <c r="I26" s="60">
        <f t="shared" si="3"/>
        <v>11067529</v>
      </c>
      <c r="J26" s="48">
        <v>1452.3</v>
      </c>
      <c r="K26" s="11">
        <f t="shared" si="0"/>
        <v>7983</v>
      </c>
      <c r="L26" s="11">
        <f t="shared" si="4"/>
        <v>7988</v>
      </c>
      <c r="M26" s="64">
        <f t="shared" si="5"/>
        <v>11600972.4</v>
      </c>
      <c r="N26" s="11">
        <f t="shared" si="1"/>
        <v>0</v>
      </c>
      <c r="O26" s="64">
        <f t="shared" si="6"/>
        <v>11600972.4</v>
      </c>
      <c r="P26" s="12">
        <f t="shared" si="2"/>
        <v>533443.40000000037</v>
      </c>
      <c r="Q26" s="51">
        <f t="shared" si="7"/>
        <v>4.8198961123119749E-2</v>
      </c>
      <c r="R26" s="54">
        <f t="shared" si="8"/>
        <v>38.099999999999909</v>
      </c>
      <c r="S26" s="42">
        <f t="shared" si="9"/>
        <v>2.6941026728892595E-2</v>
      </c>
      <c r="U26" s="1">
        <f t="shared" si="10"/>
        <v>7988</v>
      </c>
      <c r="V26" s="2"/>
      <c r="W26" s="26"/>
    </row>
    <row r="27" spans="1:23" ht="14.6" x14ac:dyDescent="0.4">
      <c r="A27" s="1">
        <f t="shared" si="11"/>
        <v>20</v>
      </c>
      <c r="B27" s="67">
        <v>414</v>
      </c>
      <c r="C27" s="67">
        <v>414</v>
      </c>
      <c r="D27" s="24" t="s">
        <v>45</v>
      </c>
      <c r="E27" s="36">
        <v>510.5</v>
      </c>
      <c r="F27" s="46">
        <v>7870</v>
      </c>
      <c r="G27" s="61">
        <v>4017635</v>
      </c>
      <c r="H27" s="46">
        <v>0</v>
      </c>
      <c r="I27" s="61">
        <f t="shared" si="3"/>
        <v>4017635</v>
      </c>
      <c r="J27" s="49">
        <v>494.5</v>
      </c>
      <c r="K27" s="13">
        <f t="shared" si="0"/>
        <v>8027</v>
      </c>
      <c r="L27" s="13">
        <f t="shared" si="4"/>
        <v>8027</v>
      </c>
      <c r="M27" s="65">
        <f t="shared" si="5"/>
        <v>3969351.5</v>
      </c>
      <c r="N27" s="13">
        <f t="shared" si="1"/>
        <v>88459.850000000093</v>
      </c>
      <c r="O27" s="65">
        <f t="shared" si="6"/>
        <v>4057811.35</v>
      </c>
      <c r="P27" s="14">
        <f t="shared" si="2"/>
        <v>40176.350000000093</v>
      </c>
      <c r="Q27" s="52">
        <f t="shared" si="7"/>
        <v>1.0000000000000023E-2</v>
      </c>
      <c r="R27" s="55">
        <f t="shared" si="8"/>
        <v>-16</v>
      </c>
      <c r="S27" s="43">
        <f t="shared" si="9"/>
        <v>-3.1341821743388835E-2</v>
      </c>
      <c r="U27" s="1">
        <f t="shared" si="10"/>
        <v>8027</v>
      </c>
      <c r="V27" s="2"/>
      <c r="W27" s="26"/>
    </row>
    <row r="28" spans="1:23" ht="14.6" x14ac:dyDescent="0.4">
      <c r="A28" s="1">
        <f t="shared" si="11"/>
        <v>21</v>
      </c>
      <c r="B28" s="67">
        <v>472</v>
      </c>
      <c r="C28" s="67">
        <v>472</v>
      </c>
      <c r="D28" s="23" t="s">
        <v>46</v>
      </c>
      <c r="E28" s="35">
        <v>1733.2</v>
      </c>
      <c r="F28" s="45">
        <v>7826</v>
      </c>
      <c r="G28" s="60">
        <v>13564023</v>
      </c>
      <c r="H28" s="45">
        <v>1784</v>
      </c>
      <c r="I28" s="60">
        <f t="shared" si="3"/>
        <v>13565807</v>
      </c>
      <c r="J28" s="48">
        <v>1767.4</v>
      </c>
      <c r="K28" s="11">
        <f t="shared" si="0"/>
        <v>7983</v>
      </c>
      <c r="L28" s="11">
        <f t="shared" si="4"/>
        <v>7988</v>
      </c>
      <c r="M28" s="64">
        <f t="shared" si="5"/>
        <v>14117991.200000001</v>
      </c>
      <c r="N28" s="11">
        <f t="shared" si="1"/>
        <v>0</v>
      </c>
      <c r="O28" s="64">
        <f t="shared" si="6"/>
        <v>14117991.200000001</v>
      </c>
      <c r="P28" s="12">
        <f t="shared" si="2"/>
        <v>552184.20000000112</v>
      </c>
      <c r="Q28" s="51">
        <f t="shared" si="7"/>
        <v>4.0704117344438198E-2</v>
      </c>
      <c r="R28" s="54">
        <f t="shared" si="8"/>
        <v>34.200000000000045</v>
      </c>
      <c r="S28" s="42">
        <f t="shared" si="9"/>
        <v>1.973228709900764E-2</v>
      </c>
      <c r="U28" s="1">
        <f t="shared" si="10"/>
        <v>7988</v>
      </c>
      <c r="V28" s="2"/>
      <c r="W28" s="26"/>
    </row>
    <row r="29" spans="1:23" ht="14.6" x14ac:dyDescent="0.4">
      <c r="A29" s="1">
        <f t="shared" si="11"/>
        <v>22</v>
      </c>
      <c r="B29" s="67">
        <v>513</v>
      </c>
      <c r="C29" s="67">
        <v>513</v>
      </c>
      <c r="D29" s="23" t="s">
        <v>47</v>
      </c>
      <c r="E29" s="35">
        <v>338.6</v>
      </c>
      <c r="F29" s="45">
        <v>7826</v>
      </c>
      <c r="G29" s="60">
        <v>2649884</v>
      </c>
      <c r="H29" s="45">
        <v>131600</v>
      </c>
      <c r="I29" s="60">
        <f t="shared" si="3"/>
        <v>2781484</v>
      </c>
      <c r="J29" s="48">
        <v>341.1</v>
      </c>
      <c r="K29" s="11">
        <f t="shared" si="0"/>
        <v>7983</v>
      </c>
      <c r="L29" s="11">
        <f t="shared" si="4"/>
        <v>7988</v>
      </c>
      <c r="M29" s="64">
        <f t="shared" si="5"/>
        <v>2724706.8000000003</v>
      </c>
      <c r="N29" s="11">
        <f t="shared" si="1"/>
        <v>0</v>
      </c>
      <c r="O29" s="64">
        <f t="shared" si="6"/>
        <v>2724706.8000000003</v>
      </c>
      <c r="P29" s="12">
        <f t="shared" si="2"/>
        <v>-56777.199999999721</v>
      </c>
      <c r="Q29" s="51">
        <f t="shared" si="7"/>
        <v>-2.0412556750281405E-2</v>
      </c>
      <c r="R29" s="54">
        <f t="shared" si="8"/>
        <v>2.5</v>
      </c>
      <c r="S29" s="42">
        <f t="shared" si="9"/>
        <v>7.3833431777909032E-3</v>
      </c>
      <c r="U29" s="1">
        <f t="shared" si="10"/>
        <v>7988</v>
      </c>
      <c r="V29" s="2"/>
      <c r="W29" s="26"/>
    </row>
    <row r="30" spans="1:23" ht="14.6" x14ac:dyDescent="0.4">
      <c r="A30" s="1">
        <f t="shared" si="11"/>
        <v>23</v>
      </c>
      <c r="B30" s="67">
        <v>540</v>
      </c>
      <c r="C30" s="67">
        <v>540</v>
      </c>
      <c r="D30" s="23" t="s">
        <v>342</v>
      </c>
      <c r="E30" s="35">
        <v>445.7</v>
      </c>
      <c r="F30" s="45">
        <v>7872</v>
      </c>
      <c r="G30" s="60">
        <v>3508550</v>
      </c>
      <c r="H30" s="45">
        <v>72456</v>
      </c>
      <c r="I30" s="60">
        <f t="shared" si="3"/>
        <v>3581006</v>
      </c>
      <c r="J30" s="48">
        <v>443</v>
      </c>
      <c r="K30" s="11">
        <f t="shared" si="0"/>
        <v>8029</v>
      </c>
      <c r="L30" s="11">
        <f t="shared" si="4"/>
        <v>8029</v>
      </c>
      <c r="M30" s="64">
        <f t="shared" si="5"/>
        <v>3556847</v>
      </c>
      <c r="N30" s="11">
        <f t="shared" si="1"/>
        <v>0</v>
      </c>
      <c r="O30" s="64">
        <f t="shared" si="6"/>
        <v>3556847</v>
      </c>
      <c r="P30" s="12">
        <f t="shared" si="2"/>
        <v>-24159</v>
      </c>
      <c r="Q30" s="51">
        <f t="shared" si="7"/>
        <v>-6.7464282383218567E-3</v>
      </c>
      <c r="R30" s="54">
        <f t="shared" si="8"/>
        <v>-2.6999999999999886</v>
      </c>
      <c r="S30" s="42">
        <f t="shared" si="9"/>
        <v>-6.0578864707201904E-3</v>
      </c>
      <c r="U30" s="1">
        <f t="shared" si="10"/>
        <v>8029</v>
      </c>
      <c r="V30" s="2"/>
      <c r="W30" s="26"/>
    </row>
    <row r="31" spans="1:23" ht="14.6" x14ac:dyDescent="0.4">
      <c r="A31" s="1">
        <f t="shared" si="11"/>
        <v>24</v>
      </c>
      <c r="B31" s="67">
        <v>549</v>
      </c>
      <c r="C31" s="67">
        <v>549</v>
      </c>
      <c r="D31" s="23" t="s">
        <v>48</v>
      </c>
      <c r="E31" s="35">
        <v>511</v>
      </c>
      <c r="F31" s="45">
        <v>7826</v>
      </c>
      <c r="G31" s="60">
        <v>3999086</v>
      </c>
      <c r="H31" s="45">
        <v>0</v>
      </c>
      <c r="I31" s="60">
        <f t="shared" si="3"/>
        <v>3999086</v>
      </c>
      <c r="J31" s="48">
        <v>498.5</v>
      </c>
      <c r="K31" s="11">
        <f t="shared" si="0"/>
        <v>7983</v>
      </c>
      <c r="L31" s="11">
        <f t="shared" si="4"/>
        <v>7988</v>
      </c>
      <c r="M31" s="64">
        <f t="shared" si="5"/>
        <v>3982018</v>
      </c>
      <c r="N31" s="11">
        <f t="shared" si="1"/>
        <v>57058.85999999987</v>
      </c>
      <c r="O31" s="64">
        <f t="shared" si="6"/>
        <v>4039076.86</v>
      </c>
      <c r="P31" s="12">
        <f t="shared" si="2"/>
        <v>39990.85999999987</v>
      </c>
      <c r="Q31" s="51">
        <f t="shared" si="7"/>
        <v>9.9999999999999672E-3</v>
      </c>
      <c r="R31" s="54">
        <f t="shared" si="8"/>
        <v>-12.5</v>
      </c>
      <c r="S31" s="42">
        <f t="shared" si="9"/>
        <v>-2.446183953033268E-2</v>
      </c>
      <c r="U31" s="1">
        <f t="shared" si="10"/>
        <v>7988</v>
      </c>
      <c r="V31" s="2"/>
      <c r="W31" s="26"/>
    </row>
    <row r="32" spans="1:23" ht="14.6" x14ac:dyDescent="0.4">
      <c r="A32" s="1">
        <f t="shared" si="11"/>
        <v>25</v>
      </c>
      <c r="B32" s="67">
        <v>576</v>
      </c>
      <c r="C32" s="67">
        <v>576</v>
      </c>
      <c r="D32" s="24" t="s">
        <v>49</v>
      </c>
      <c r="E32" s="36">
        <v>474</v>
      </c>
      <c r="F32" s="46">
        <v>7826</v>
      </c>
      <c r="G32" s="61">
        <v>3709524</v>
      </c>
      <c r="H32" s="46">
        <v>0</v>
      </c>
      <c r="I32" s="61">
        <f t="shared" si="3"/>
        <v>3709524</v>
      </c>
      <c r="J32" s="49">
        <v>466.6</v>
      </c>
      <c r="K32" s="13">
        <f t="shared" si="0"/>
        <v>7983</v>
      </c>
      <c r="L32" s="13">
        <f t="shared" si="4"/>
        <v>7988</v>
      </c>
      <c r="M32" s="65">
        <f t="shared" si="5"/>
        <v>3727200.8000000003</v>
      </c>
      <c r="N32" s="13">
        <f t="shared" si="1"/>
        <v>19418.439999999944</v>
      </c>
      <c r="O32" s="65">
        <f t="shared" si="6"/>
        <v>3746619.24</v>
      </c>
      <c r="P32" s="14">
        <f t="shared" si="2"/>
        <v>37095.240000000224</v>
      </c>
      <c r="Q32" s="52">
        <f t="shared" si="7"/>
        <v>1.0000000000000061E-2</v>
      </c>
      <c r="R32" s="55">
        <f t="shared" si="8"/>
        <v>-7.3999999999999773</v>
      </c>
      <c r="S32" s="43">
        <f t="shared" si="9"/>
        <v>-1.5611814345991513E-2</v>
      </c>
      <c r="U32" s="1">
        <f t="shared" si="10"/>
        <v>7988</v>
      </c>
      <c r="V32" s="2"/>
      <c r="W32" s="26"/>
    </row>
    <row r="33" spans="1:23" ht="14.6" x14ac:dyDescent="0.4">
      <c r="A33" s="1">
        <f t="shared" si="11"/>
        <v>26</v>
      </c>
      <c r="B33" s="67">
        <v>585</v>
      </c>
      <c r="C33" s="67">
        <v>585</v>
      </c>
      <c r="D33" s="23" t="s">
        <v>50</v>
      </c>
      <c r="E33" s="35">
        <v>621.29999999999995</v>
      </c>
      <c r="F33" s="45">
        <v>7848</v>
      </c>
      <c r="G33" s="60">
        <v>4875962</v>
      </c>
      <c r="H33" s="45">
        <v>9334</v>
      </c>
      <c r="I33" s="60">
        <f t="shared" si="3"/>
        <v>4885296</v>
      </c>
      <c r="J33" s="48">
        <v>603.70000000000005</v>
      </c>
      <c r="K33" s="11">
        <f t="shared" si="0"/>
        <v>8005</v>
      </c>
      <c r="L33" s="11">
        <f t="shared" si="4"/>
        <v>8005</v>
      </c>
      <c r="M33" s="64">
        <f t="shared" si="5"/>
        <v>4832618.5</v>
      </c>
      <c r="N33" s="11">
        <f t="shared" si="1"/>
        <v>92103.120000000112</v>
      </c>
      <c r="O33" s="64">
        <f t="shared" si="6"/>
        <v>4924721.62</v>
      </c>
      <c r="P33" s="12">
        <f t="shared" si="2"/>
        <v>39425.620000000112</v>
      </c>
      <c r="Q33" s="51">
        <f t="shared" si="7"/>
        <v>8.0702622727466481E-3</v>
      </c>
      <c r="R33" s="54">
        <f t="shared" si="8"/>
        <v>-17.599999999999909</v>
      </c>
      <c r="S33" s="42">
        <f t="shared" si="9"/>
        <v>-2.832769998390457E-2</v>
      </c>
      <c r="U33" s="1">
        <f t="shared" si="10"/>
        <v>8005</v>
      </c>
      <c r="V33" s="2"/>
      <c r="W33" s="26"/>
    </row>
    <row r="34" spans="1:23" ht="14.6" x14ac:dyDescent="0.4">
      <c r="A34" s="1">
        <f t="shared" si="11"/>
        <v>27</v>
      </c>
      <c r="B34" s="67">
        <v>594</v>
      </c>
      <c r="C34" s="67">
        <v>594</v>
      </c>
      <c r="D34" s="23" t="s">
        <v>51</v>
      </c>
      <c r="E34" s="35">
        <v>747.1</v>
      </c>
      <c r="F34" s="45">
        <v>7826</v>
      </c>
      <c r="G34" s="60">
        <v>5846805</v>
      </c>
      <c r="H34" s="45">
        <v>0</v>
      </c>
      <c r="I34" s="60">
        <f t="shared" si="3"/>
        <v>5846805</v>
      </c>
      <c r="J34" s="48">
        <v>705.4</v>
      </c>
      <c r="K34" s="11">
        <f t="shared" si="0"/>
        <v>7983</v>
      </c>
      <c r="L34" s="11">
        <f t="shared" si="4"/>
        <v>7988</v>
      </c>
      <c r="M34" s="64">
        <f t="shared" si="5"/>
        <v>5634735.2000000002</v>
      </c>
      <c r="N34" s="11">
        <f t="shared" si="1"/>
        <v>270537.84999999963</v>
      </c>
      <c r="O34" s="64">
        <f t="shared" si="6"/>
        <v>5905273.0499999998</v>
      </c>
      <c r="P34" s="12">
        <f t="shared" si="2"/>
        <v>58468.049999999814</v>
      </c>
      <c r="Q34" s="51">
        <f t="shared" si="7"/>
        <v>9.999999999999969E-3</v>
      </c>
      <c r="R34" s="54">
        <f t="shared" si="8"/>
        <v>-41.700000000000045</v>
      </c>
      <c r="S34" s="42">
        <f t="shared" si="9"/>
        <v>-5.5815821175210875E-2</v>
      </c>
      <c r="U34" s="1">
        <f t="shared" si="10"/>
        <v>7988</v>
      </c>
      <c r="V34" s="2"/>
      <c r="W34" s="26"/>
    </row>
    <row r="35" spans="1:23" ht="14.6" x14ac:dyDescent="0.4">
      <c r="A35" s="1">
        <f t="shared" si="11"/>
        <v>28</v>
      </c>
      <c r="B35" s="67">
        <v>603</v>
      </c>
      <c r="C35" s="67">
        <v>603</v>
      </c>
      <c r="D35" s="23" t="s">
        <v>52</v>
      </c>
      <c r="E35" s="35">
        <v>160.30000000000001</v>
      </c>
      <c r="F35" s="45">
        <v>7922</v>
      </c>
      <c r="G35" s="60">
        <v>1269897</v>
      </c>
      <c r="H35" s="45">
        <v>98119</v>
      </c>
      <c r="I35" s="60">
        <f t="shared" si="3"/>
        <v>1368016</v>
      </c>
      <c r="J35" s="48">
        <v>165.1</v>
      </c>
      <c r="K35" s="11">
        <f t="shared" si="0"/>
        <v>8079</v>
      </c>
      <c r="L35" s="11">
        <f t="shared" si="4"/>
        <v>8079</v>
      </c>
      <c r="M35" s="64">
        <f t="shared" si="5"/>
        <v>1333842.8999999999</v>
      </c>
      <c r="N35" s="11">
        <f t="shared" si="1"/>
        <v>0</v>
      </c>
      <c r="O35" s="64">
        <f t="shared" si="6"/>
        <v>1333842.8999999999</v>
      </c>
      <c r="P35" s="12">
        <f t="shared" si="2"/>
        <v>-34173.100000000093</v>
      </c>
      <c r="Q35" s="51">
        <f t="shared" si="7"/>
        <v>-2.4980044093051611E-2</v>
      </c>
      <c r="R35" s="54">
        <f t="shared" si="8"/>
        <v>4.7999999999999829</v>
      </c>
      <c r="S35" s="42">
        <f t="shared" si="9"/>
        <v>2.9943855271366081E-2</v>
      </c>
      <c r="U35" s="1">
        <f t="shared" si="10"/>
        <v>8079</v>
      </c>
      <c r="V35" s="2"/>
      <c r="W35" s="26"/>
    </row>
    <row r="36" spans="1:23" ht="14.6" x14ac:dyDescent="0.4">
      <c r="A36" s="1">
        <f t="shared" si="11"/>
        <v>29</v>
      </c>
      <c r="B36" s="67">
        <v>609</v>
      </c>
      <c r="C36" s="67">
        <v>609</v>
      </c>
      <c r="D36" s="23" t="s">
        <v>53</v>
      </c>
      <c r="E36" s="35">
        <v>1482</v>
      </c>
      <c r="F36" s="45">
        <v>7856</v>
      </c>
      <c r="G36" s="60">
        <v>11642592</v>
      </c>
      <c r="H36" s="45">
        <v>261744</v>
      </c>
      <c r="I36" s="60">
        <f t="shared" si="3"/>
        <v>11904336</v>
      </c>
      <c r="J36" s="48">
        <v>1475.6</v>
      </c>
      <c r="K36" s="11">
        <f t="shared" si="0"/>
        <v>8013</v>
      </c>
      <c r="L36" s="11">
        <f t="shared" si="4"/>
        <v>8013</v>
      </c>
      <c r="M36" s="64">
        <f t="shared" si="5"/>
        <v>11823982.799999999</v>
      </c>
      <c r="N36" s="11">
        <f t="shared" si="1"/>
        <v>0</v>
      </c>
      <c r="O36" s="64">
        <f t="shared" si="6"/>
        <v>11823982.799999999</v>
      </c>
      <c r="P36" s="12">
        <f t="shared" si="2"/>
        <v>-80353.200000001118</v>
      </c>
      <c r="Q36" s="51">
        <f t="shared" si="7"/>
        <v>-6.7499102847904426E-3</v>
      </c>
      <c r="R36" s="54">
        <f t="shared" si="8"/>
        <v>-6.4000000000000909</v>
      </c>
      <c r="S36" s="42">
        <f t="shared" si="9"/>
        <v>-4.3184885290149062E-3</v>
      </c>
      <c r="U36" s="1">
        <f t="shared" si="10"/>
        <v>8013</v>
      </c>
      <c r="V36" s="2"/>
      <c r="W36" s="26"/>
    </row>
    <row r="37" spans="1:23" ht="14.6" x14ac:dyDescent="0.4">
      <c r="A37" s="1">
        <f t="shared" si="11"/>
        <v>30</v>
      </c>
      <c r="B37" s="67">
        <v>621</v>
      </c>
      <c r="C37" s="67">
        <v>621</v>
      </c>
      <c r="D37" s="24" t="s">
        <v>54</v>
      </c>
      <c r="E37" s="36">
        <v>3952.5</v>
      </c>
      <c r="F37" s="46">
        <v>7865</v>
      </c>
      <c r="G37" s="61">
        <v>31086413</v>
      </c>
      <c r="H37" s="46">
        <v>49860</v>
      </c>
      <c r="I37" s="61">
        <f t="shared" si="3"/>
        <v>31136273</v>
      </c>
      <c r="J37" s="49">
        <v>3825.6</v>
      </c>
      <c r="K37" s="13">
        <f t="shared" si="0"/>
        <v>8022</v>
      </c>
      <c r="L37" s="13">
        <f t="shared" si="4"/>
        <v>8022</v>
      </c>
      <c r="M37" s="65">
        <f t="shared" si="5"/>
        <v>30688963.199999999</v>
      </c>
      <c r="N37" s="13">
        <f t="shared" si="1"/>
        <v>708313.9299999997</v>
      </c>
      <c r="O37" s="65">
        <f t="shared" si="6"/>
        <v>31397277.129999999</v>
      </c>
      <c r="P37" s="14">
        <f t="shared" si="2"/>
        <v>261004.12999999896</v>
      </c>
      <c r="Q37" s="52">
        <f t="shared" si="7"/>
        <v>8.3826387955937744E-3</v>
      </c>
      <c r="R37" s="55">
        <f t="shared" si="8"/>
        <v>-126.90000000000009</v>
      </c>
      <c r="S37" s="43">
        <f t="shared" si="9"/>
        <v>-3.2106261859582569E-2</v>
      </c>
      <c r="U37" s="1">
        <f t="shared" si="10"/>
        <v>8022</v>
      </c>
      <c r="V37" s="2"/>
      <c r="W37" s="26"/>
    </row>
    <row r="38" spans="1:23" ht="14.6" x14ac:dyDescent="0.4">
      <c r="A38" s="1">
        <f t="shared" si="11"/>
        <v>31</v>
      </c>
      <c r="B38" s="67">
        <v>720</v>
      </c>
      <c r="C38" s="67">
        <v>720</v>
      </c>
      <c r="D38" s="23" t="s">
        <v>55</v>
      </c>
      <c r="E38" s="35">
        <v>2559.9</v>
      </c>
      <c r="F38" s="45">
        <v>7826</v>
      </c>
      <c r="G38" s="60">
        <v>20033777</v>
      </c>
      <c r="H38" s="45">
        <v>0</v>
      </c>
      <c r="I38" s="60">
        <f t="shared" si="3"/>
        <v>20033777</v>
      </c>
      <c r="J38" s="48">
        <v>2662.4</v>
      </c>
      <c r="K38" s="11">
        <f t="shared" si="0"/>
        <v>7983</v>
      </c>
      <c r="L38" s="11">
        <f t="shared" si="4"/>
        <v>7988</v>
      </c>
      <c r="M38" s="64">
        <f t="shared" si="5"/>
        <v>21267251.199999999</v>
      </c>
      <c r="N38" s="11">
        <f t="shared" si="1"/>
        <v>0</v>
      </c>
      <c r="O38" s="64">
        <f t="shared" si="6"/>
        <v>21267251.199999999</v>
      </c>
      <c r="P38" s="12">
        <f t="shared" si="2"/>
        <v>1233474.1999999993</v>
      </c>
      <c r="Q38" s="51">
        <f t="shared" si="7"/>
        <v>6.1569727964926393E-2</v>
      </c>
      <c r="R38" s="54">
        <f t="shared" si="8"/>
        <v>102.5</v>
      </c>
      <c r="S38" s="42">
        <f t="shared" si="9"/>
        <v>4.0040626586976054E-2</v>
      </c>
      <c r="U38" s="1">
        <f t="shared" si="10"/>
        <v>7988</v>
      </c>
      <c r="V38" s="2"/>
      <c r="W38" s="26"/>
    </row>
    <row r="39" spans="1:23" ht="14.6" x14ac:dyDescent="0.4">
      <c r="A39" s="1">
        <f t="shared" si="11"/>
        <v>32</v>
      </c>
      <c r="B39" s="67">
        <v>729</v>
      </c>
      <c r="C39" s="67">
        <v>729</v>
      </c>
      <c r="D39" s="23" t="s">
        <v>56</v>
      </c>
      <c r="E39" s="35">
        <v>1996.2</v>
      </c>
      <c r="F39" s="45">
        <v>7826</v>
      </c>
      <c r="G39" s="60">
        <v>15622261</v>
      </c>
      <c r="H39" s="45">
        <v>89615</v>
      </c>
      <c r="I39" s="60">
        <f t="shared" si="3"/>
        <v>15711876</v>
      </c>
      <c r="J39" s="48">
        <v>1984</v>
      </c>
      <c r="K39" s="11">
        <f t="shared" si="0"/>
        <v>7983</v>
      </c>
      <c r="L39" s="11">
        <f t="shared" si="4"/>
        <v>7988</v>
      </c>
      <c r="M39" s="64">
        <f t="shared" si="5"/>
        <v>15848192</v>
      </c>
      <c r="N39" s="11">
        <f t="shared" si="1"/>
        <v>0</v>
      </c>
      <c r="O39" s="64">
        <f t="shared" si="6"/>
        <v>15848192</v>
      </c>
      <c r="P39" s="12">
        <f t="shared" si="2"/>
        <v>136316</v>
      </c>
      <c r="Q39" s="51">
        <f t="shared" si="7"/>
        <v>8.6759849683131409E-3</v>
      </c>
      <c r="R39" s="54">
        <f t="shared" si="8"/>
        <v>-12.200000000000045</v>
      </c>
      <c r="S39" s="42">
        <f t="shared" si="9"/>
        <v>-6.1116120629195695E-3</v>
      </c>
      <c r="U39" s="1">
        <f t="shared" si="10"/>
        <v>7988</v>
      </c>
      <c r="V39" s="2"/>
      <c r="W39" s="26"/>
    </row>
    <row r="40" spans="1:23" ht="14.6" x14ac:dyDescent="0.4">
      <c r="A40" s="1">
        <f t="shared" si="11"/>
        <v>33</v>
      </c>
      <c r="B40" s="67">
        <v>747</v>
      </c>
      <c r="C40" s="67">
        <v>747</v>
      </c>
      <c r="D40" s="23" t="s">
        <v>57</v>
      </c>
      <c r="E40" s="35">
        <v>563.6</v>
      </c>
      <c r="F40" s="45">
        <v>7826</v>
      </c>
      <c r="G40" s="60">
        <v>4410734</v>
      </c>
      <c r="H40" s="45">
        <v>0</v>
      </c>
      <c r="I40" s="60">
        <f t="shared" si="3"/>
        <v>4410734</v>
      </c>
      <c r="J40" s="48">
        <v>546.70000000000005</v>
      </c>
      <c r="K40" s="11">
        <f t="shared" si="0"/>
        <v>7983</v>
      </c>
      <c r="L40" s="11">
        <f t="shared" si="4"/>
        <v>7988</v>
      </c>
      <c r="M40" s="64">
        <f t="shared" si="5"/>
        <v>4367039.6000000006</v>
      </c>
      <c r="N40" s="11">
        <f t="shared" ref="N40:N71" si="12">MAX((G40*1.01)-M40,0)</f>
        <v>87801.739999999292</v>
      </c>
      <c r="O40" s="64">
        <f t="shared" si="6"/>
        <v>4454841.34</v>
      </c>
      <c r="P40" s="12">
        <f t="shared" ref="P40:P71" si="13">O40-I40</f>
        <v>44107.339999999851</v>
      </c>
      <c r="Q40" s="51">
        <f t="shared" ref="Q40:Q71" si="14">P40/I40</f>
        <v>9.9999999999999655E-3</v>
      </c>
      <c r="R40" s="54">
        <f t="shared" si="8"/>
        <v>-16.899999999999977</v>
      </c>
      <c r="S40" s="42">
        <f t="shared" si="9"/>
        <v>-2.998580553584098E-2</v>
      </c>
      <c r="U40" s="1">
        <f t="shared" si="10"/>
        <v>7988</v>
      </c>
      <c r="V40" s="2"/>
      <c r="W40" s="26"/>
    </row>
    <row r="41" spans="1:23" ht="14.6" x14ac:dyDescent="0.4">
      <c r="A41" s="1">
        <f t="shared" si="11"/>
        <v>34</v>
      </c>
      <c r="B41" s="67">
        <v>1917</v>
      </c>
      <c r="C41" s="67">
        <v>1917</v>
      </c>
      <c r="D41" s="23" t="s">
        <v>58</v>
      </c>
      <c r="E41" s="35">
        <v>385.6</v>
      </c>
      <c r="F41" s="45">
        <v>7826</v>
      </c>
      <c r="G41" s="60">
        <v>3017706</v>
      </c>
      <c r="H41" s="45">
        <v>0</v>
      </c>
      <c r="I41" s="60">
        <f t="shared" si="3"/>
        <v>3017706</v>
      </c>
      <c r="J41" s="48">
        <v>387.2</v>
      </c>
      <c r="K41" s="11">
        <f t="shared" si="0"/>
        <v>7983</v>
      </c>
      <c r="L41" s="11">
        <f t="shared" si="4"/>
        <v>7988</v>
      </c>
      <c r="M41" s="64">
        <f t="shared" si="5"/>
        <v>3092953.6</v>
      </c>
      <c r="N41" s="11">
        <f t="shared" si="12"/>
        <v>0</v>
      </c>
      <c r="O41" s="64">
        <f t="shared" si="6"/>
        <v>3092953.6</v>
      </c>
      <c r="P41" s="12">
        <f t="shared" si="13"/>
        <v>75247.600000000093</v>
      </c>
      <c r="Q41" s="51">
        <f t="shared" si="14"/>
        <v>2.4935364810223425E-2</v>
      </c>
      <c r="R41" s="54">
        <f t="shared" si="8"/>
        <v>1.5999999999999659</v>
      </c>
      <c r="S41" s="42">
        <f t="shared" si="9"/>
        <v>4.1493775933609074E-3</v>
      </c>
      <c r="U41" s="1">
        <f t="shared" si="10"/>
        <v>7988</v>
      </c>
      <c r="V41" s="2"/>
      <c r="W41" s="26"/>
    </row>
    <row r="42" spans="1:23" ht="14.6" x14ac:dyDescent="0.4">
      <c r="A42" s="1">
        <f t="shared" si="11"/>
        <v>35</v>
      </c>
      <c r="B42" s="67">
        <v>846</v>
      </c>
      <c r="C42" s="67">
        <v>846</v>
      </c>
      <c r="D42" s="24" t="s">
        <v>59</v>
      </c>
      <c r="E42" s="36">
        <v>512.5</v>
      </c>
      <c r="F42" s="46">
        <v>7826</v>
      </c>
      <c r="G42" s="61">
        <v>4010825</v>
      </c>
      <c r="H42" s="46">
        <v>0</v>
      </c>
      <c r="I42" s="61">
        <f t="shared" si="3"/>
        <v>4010825</v>
      </c>
      <c r="J42" s="49">
        <v>518.4</v>
      </c>
      <c r="K42" s="13">
        <f t="shared" si="0"/>
        <v>7983</v>
      </c>
      <c r="L42" s="13">
        <f t="shared" si="4"/>
        <v>7988</v>
      </c>
      <c r="M42" s="65">
        <f t="shared" si="5"/>
        <v>4140979.1999999997</v>
      </c>
      <c r="N42" s="13">
        <f t="shared" si="12"/>
        <v>0</v>
      </c>
      <c r="O42" s="65">
        <f t="shared" si="6"/>
        <v>4140979.1999999997</v>
      </c>
      <c r="P42" s="14">
        <f t="shared" si="13"/>
        <v>130154.19999999972</v>
      </c>
      <c r="Q42" s="52">
        <f t="shared" si="14"/>
        <v>3.2450730211365422E-2</v>
      </c>
      <c r="R42" s="55">
        <f t="shared" si="8"/>
        <v>5.8999999999999773</v>
      </c>
      <c r="S42" s="43">
        <f t="shared" si="9"/>
        <v>1.1512195121951176E-2</v>
      </c>
      <c r="U42" s="1">
        <f t="shared" si="10"/>
        <v>7988</v>
      </c>
      <c r="V42" s="2"/>
      <c r="W42" s="26"/>
    </row>
    <row r="43" spans="1:23" ht="14.6" x14ac:dyDescent="0.4">
      <c r="A43" s="1">
        <f t="shared" si="11"/>
        <v>36</v>
      </c>
      <c r="B43" s="67">
        <v>882</v>
      </c>
      <c r="C43" s="67">
        <v>882</v>
      </c>
      <c r="D43" s="23" t="s">
        <v>60</v>
      </c>
      <c r="E43" s="35">
        <v>3796.6</v>
      </c>
      <c r="F43" s="45">
        <v>7826</v>
      </c>
      <c r="G43" s="60">
        <v>29712192</v>
      </c>
      <c r="H43" s="45">
        <v>55161</v>
      </c>
      <c r="I43" s="60">
        <f t="shared" si="3"/>
        <v>29767353</v>
      </c>
      <c r="J43" s="48">
        <v>3673.1</v>
      </c>
      <c r="K43" s="11">
        <f t="shared" si="0"/>
        <v>7983</v>
      </c>
      <c r="L43" s="11">
        <f t="shared" si="4"/>
        <v>7988</v>
      </c>
      <c r="M43" s="64">
        <f t="shared" si="5"/>
        <v>29340722.800000001</v>
      </c>
      <c r="N43" s="11">
        <f t="shared" si="12"/>
        <v>668591.12000000104</v>
      </c>
      <c r="O43" s="64">
        <f t="shared" si="6"/>
        <v>30009313.920000002</v>
      </c>
      <c r="P43" s="12">
        <f t="shared" si="13"/>
        <v>241960.92000000179</v>
      </c>
      <c r="Q43" s="51">
        <f t="shared" si="14"/>
        <v>8.1283989207909003E-3</v>
      </c>
      <c r="R43" s="54">
        <f t="shared" si="8"/>
        <v>-123.5</v>
      </c>
      <c r="S43" s="42">
        <f t="shared" si="9"/>
        <v>-3.2529104988674076E-2</v>
      </c>
      <c r="U43" s="1">
        <f t="shared" si="10"/>
        <v>7988</v>
      </c>
      <c r="V43" s="2"/>
      <c r="W43" s="26"/>
    </row>
    <row r="44" spans="1:23" ht="14.6" x14ac:dyDescent="0.4">
      <c r="A44" s="1">
        <f t="shared" si="11"/>
        <v>37</v>
      </c>
      <c r="B44" s="67">
        <v>916</v>
      </c>
      <c r="C44" s="67">
        <v>916</v>
      </c>
      <c r="D44" s="23" t="s">
        <v>18</v>
      </c>
      <c r="E44" s="35">
        <v>284.89999999999998</v>
      </c>
      <c r="F44" s="45">
        <v>7961</v>
      </c>
      <c r="G44" s="60">
        <v>2268089</v>
      </c>
      <c r="H44" s="45">
        <v>0</v>
      </c>
      <c r="I44" s="60">
        <f t="shared" si="3"/>
        <v>2268089</v>
      </c>
      <c r="J44" s="48">
        <v>277.10000000000002</v>
      </c>
      <c r="K44" s="11">
        <f t="shared" si="0"/>
        <v>8118</v>
      </c>
      <c r="L44" s="11">
        <f t="shared" si="4"/>
        <v>8118</v>
      </c>
      <c r="M44" s="64">
        <f t="shared" si="5"/>
        <v>2249497.8000000003</v>
      </c>
      <c r="N44" s="11">
        <f t="shared" si="12"/>
        <v>41272.089999999851</v>
      </c>
      <c r="O44" s="64">
        <f t="shared" si="6"/>
        <v>2290769.89</v>
      </c>
      <c r="P44" s="12">
        <f t="shared" si="13"/>
        <v>22680.89000000013</v>
      </c>
      <c r="Q44" s="51">
        <f t="shared" si="14"/>
        <v>1.0000000000000057E-2</v>
      </c>
      <c r="R44" s="54">
        <f t="shared" si="8"/>
        <v>-7.7999999999999545</v>
      </c>
      <c r="S44" s="42">
        <f t="shared" si="9"/>
        <v>-2.737802737802722E-2</v>
      </c>
      <c r="U44" s="1">
        <f t="shared" si="10"/>
        <v>8118</v>
      </c>
      <c r="V44" s="2"/>
      <c r="W44" s="26"/>
    </row>
    <row r="45" spans="1:23" ht="14.6" x14ac:dyDescent="0.4">
      <c r="A45" s="1">
        <f t="shared" si="11"/>
        <v>38</v>
      </c>
      <c r="B45" s="67">
        <v>918</v>
      </c>
      <c r="C45" s="67">
        <v>918</v>
      </c>
      <c r="D45" s="23" t="s">
        <v>61</v>
      </c>
      <c r="E45" s="35">
        <v>362.3</v>
      </c>
      <c r="F45" s="45">
        <v>7850</v>
      </c>
      <c r="G45" s="60">
        <v>2844055</v>
      </c>
      <c r="H45" s="45">
        <v>105526</v>
      </c>
      <c r="I45" s="60">
        <f t="shared" si="3"/>
        <v>2949581</v>
      </c>
      <c r="J45" s="48">
        <v>350.6</v>
      </c>
      <c r="K45" s="11">
        <f t="shared" si="0"/>
        <v>8007</v>
      </c>
      <c r="L45" s="11">
        <f t="shared" si="4"/>
        <v>8007</v>
      </c>
      <c r="M45" s="64">
        <f t="shared" si="5"/>
        <v>2807254.2</v>
      </c>
      <c r="N45" s="11">
        <f t="shared" si="12"/>
        <v>65241.349999999627</v>
      </c>
      <c r="O45" s="64">
        <f t="shared" si="6"/>
        <v>2872495.55</v>
      </c>
      <c r="P45" s="12">
        <f t="shared" si="13"/>
        <v>-77085.450000000186</v>
      </c>
      <c r="Q45" s="51">
        <f t="shared" si="14"/>
        <v>-2.6134372983823866E-2</v>
      </c>
      <c r="R45" s="54">
        <f t="shared" si="8"/>
        <v>-11.699999999999989</v>
      </c>
      <c r="S45" s="42">
        <f t="shared" si="9"/>
        <v>-3.2293679271322075E-2</v>
      </c>
      <c r="U45" s="1">
        <f t="shared" si="10"/>
        <v>8007</v>
      </c>
      <c r="V45" s="2"/>
      <c r="W45" s="26"/>
    </row>
    <row r="46" spans="1:23" ht="14.6" x14ac:dyDescent="0.4">
      <c r="A46" s="1">
        <f t="shared" si="11"/>
        <v>39</v>
      </c>
      <c r="B46" s="67">
        <v>914</v>
      </c>
      <c r="C46" s="67">
        <v>914</v>
      </c>
      <c r="D46" s="23" t="s">
        <v>19</v>
      </c>
      <c r="E46" s="35">
        <v>447.6</v>
      </c>
      <c r="F46" s="45">
        <v>7841</v>
      </c>
      <c r="G46" s="60">
        <v>3509632</v>
      </c>
      <c r="H46" s="45">
        <v>74691</v>
      </c>
      <c r="I46" s="60">
        <f t="shared" si="3"/>
        <v>3584323</v>
      </c>
      <c r="J46" s="48">
        <v>419.4</v>
      </c>
      <c r="K46" s="11">
        <f t="shared" si="0"/>
        <v>7998</v>
      </c>
      <c r="L46" s="11">
        <f t="shared" si="4"/>
        <v>7998</v>
      </c>
      <c r="M46" s="64">
        <f t="shared" si="5"/>
        <v>3354361.1999999997</v>
      </c>
      <c r="N46" s="11">
        <f t="shared" si="12"/>
        <v>190367.12000000011</v>
      </c>
      <c r="O46" s="64">
        <f t="shared" si="6"/>
        <v>3544728.32</v>
      </c>
      <c r="P46" s="12">
        <f t="shared" si="13"/>
        <v>-39594.680000000168</v>
      </c>
      <c r="Q46" s="51">
        <f t="shared" si="14"/>
        <v>-1.1046627215237066E-2</v>
      </c>
      <c r="R46" s="54">
        <f t="shared" si="8"/>
        <v>-28.200000000000045</v>
      </c>
      <c r="S46" s="42">
        <f t="shared" si="9"/>
        <v>-6.3002680965147551E-2</v>
      </c>
      <c r="U46" s="1">
        <f t="shared" si="10"/>
        <v>7998</v>
      </c>
      <c r="V46" s="2"/>
      <c r="W46" s="26"/>
    </row>
    <row r="47" spans="1:23" ht="14.6" x14ac:dyDescent="0.4">
      <c r="A47" s="1">
        <f t="shared" si="11"/>
        <v>40</v>
      </c>
      <c r="B47" s="67">
        <v>936</v>
      </c>
      <c r="C47" s="67">
        <v>936</v>
      </c>
      <c r="D47" s="24" t="s">
        <v>62</v>
      </c>
      <c r="E47" s="36">
        <v>822.3</v>
      </c>
      <c r="F47" s="46">
        <v>7826</v>
      </c>
      <c r="G47" s="61">
        <v>6435320</v>
      </c>
      <c r="H47" s="46">
        <v>152487</v>
      </c>
      <c r="I47" s="61">
        <f t="shared" si="3"/>
        <v>6587807</v>
      </c>
      <c r="J47" s="49">
        <v>808.3</v>
      </c>
      <c r="K47" s="13">
        <f t="shared" si="0"/>
        <v>7983</v>
      </c>
      <c r="L47" s="13">
        <f t="shared" si="4"/>
        <v>7988</v>
      </c>
      <c r="M47" s="65">
        <f t="shared" si="5"/>
        <v>6456700.3999999994</v>
      </c>
      <c r="N47" s="13">
        <f t="shared" si="12"/>
        <v>42972.800000000745</v>
      </c>
      <c r="O47" s="65">
        <f t="shared" si="6"/>
        <v>6499673.2000000002</v>
      </c>
      <c r="P47" s="14">
        <f t="shared" si="13"/>
        <v>-88133.799999999814</v>
      </c>
      <c r="Q47" s="52">
        <f t="shared" si="14"/>
        <v>-1.33783214960608E-2</v>
      </c>
      <c r="R47" s="55">
        <f t="shared" si="8"/>
        <v>-14</v>
      </c>
      <c r="S47" s="43">
        <f t="shared" si="9"/>
        <v>-1.7025416514654019E-2</v>
      </c>
      <c r="U47" s="1">
        <f t="shared" si="10"/>
        <v>7988</v>
      </c>
      <c r="V47" s="2"/>
      <c r="W47" s="26"/>
    </row>
    <row r="48" spans="1:23" ht="14.6" x14ac:dyDescent="0.4">
      <c r="A48" s="1">
        <f t="shared" si="11"/>
        <v>41</v>
      </c>
      <c r="B48" s="67">
        <v>977</v>
      </c>
      <c r="C48" s="67">
        <v>977</v>
      </c>
      <c r="D48" s="23" t="s">
        <v>63</v>
      </c>
      <c r="E48" s="35">
        <v>540.29999999999995</v>
      </c>
      <c r="F48" s="45">
        <v>7826</v>
      </c>
      <c r="G48" s="60">
        <v>4228388</v>
      </c>
      <c r="H48" s="45">
        <v>194072</v>
      </c>
      <c r="I48" s="60">
        <f t="shared" si="3"/>
        <v>4422460</v>
      </c>
      <c r="J48" s="48">
        <v>546.70000000000005</v>
      </c>
      <c r="K48" s="11">
        <f t="shared" si="0"/>
        <v>7983</v>
      </c>
      <c r="L48" s="11">
        <f t="shared" si="4"/>
        <v>7988</v>
      </c>
      <c r="M48" s="64">
        <f t="shared" si="5"/>
        <v>4367039.6000000006</v>
      </c>
      <c r="N48" s="11">
        <f t="shared" si="12"/>
        <v>0</v>
      </c>
      <c r="O48" s="64">
        <f t="shared" si="6"/>
        <v>4367039.6000000006</v>
      </c>
      <c r="P48" s="12">
        <f t="shared" si="13"/>
        <v>-55420.399999999441</v>
      </c>
      <c r="Q48" s="51">
        <f t="shared" si="14"/>
        <v>-1.2531577447845643E-2</v>
      </c>
      <c r="R48" s="54">
        <f t="shared" si="8"/>
        <v>6.4000000000000909</v>
      </c>
      <c r="S48" s="42">
        <f t="shared" si="9"/>
        <v>1.1845271145659989E-2</v>
      </c>
      <c r="U48" s="1">
        <f t="shared" si="10"/>
        <v>7988</v>
      </c>
      <c r="V48" s="2"/>
      <c r="W48" s="26"/>
    </row>
    <row r="49" spans="1:23" ht="14.6" x14ac:dyDescent="0.4">
      <c r="A49" s="1">
        <f t="shared" si="11"/>
        <v>42</v>
      </c>
      <c r="B49" s="67">
        <v>981</v>
      </c>
      <c r="C49" s="67">
        <v>981</v>
      </c>
      <c r="D49" s="23" t="s">
        <v>64</v>
      </c>
      <c r="E49" s="35">
        <v>1984.8</v>
      </c>
      <c r="F49" s="45">
        <v>7826</v>
      </c>
      <c r="G49" s="60">
        <v>15533045</v>
      </c>
      <c r="H49" s="45">
        <v>0</v>
      </c>
      <c r="I49" s="60">
        <f t="shared" si="3"/>
        <v>15533045</v>
      </c>
      <c r="J49" s="48">
        <v>1927.2</v>
      </c>
      <c r="K49" s="11">
        <f t="shared" si="0"/>
        <v>7983</v>
      </c>
      <c r="L49" s="11">
        <f t="shared" si="4"/>
        <v>7988</v>
      </c>
      <c r="M49" s="64">
        <f t="shared" si="5"/>
        <v>15394473.6</v>
      </c>
      <c r="N49" s="11">
        <f t="shared" si="12"/>
        <v>293901.84999999963</v>
      </c>
      <c r="O49" s="64">
        <f t="shared" si="6"/>
        <v>15688375.449999999</v>
      </c>
      <c r="P49" s="12">
        <f t="shared" si="13"/>
        <v>155330.44999999925</v>
      </c>
      <c r="Q49" s="51">
        <f t="shared" si="14"/>
        <v>9.9999999999999516E-3</v>
      </c>
      <c r="R49" s="54">
        <f t="shared" si="8"/>
        <v>-57.599999999999909</v>
      </c>
      <c r="S49" s="42">
        <f t="shared" si="9"/>
        <v>-2.9020556227327646E-2</v>
      </c>
      <c r="U49" s="1">
        <f t="shared" si="10"/>
        <v>7988</v>
      </c>
      <c r="V49" s="2"/>
      <c r="W49" s="26"/>
    </row>
    <row r="50" spans="1:23" ht="14.6" x14ac:dyDescent="0.4">
      <c r="A50" s="1">
        <f t="shared" si="11"/>
        <v>43</v>
      </c>
      <c r="B50" s="67">
        <v>999</v>
      </c>
      <c r="C50" s="67">
        <v>999</v>
      </c>
      <c r="D50" s="23" t="s">
        <v>65</v>
      </c>
      <c r="E50" s="35">
        <v>1613.7</v>
      </c>
      <c r="F50" s="45">
        <v>7826</v>
      </c>
      <c r="G50" s="60">
        <v>12628816</v>
      </c>
      <c r="H50" s="45">
        <v>54042</v>
      </c>
      <c r="I50" s="60">
        <f t="shared" si="3"/>
        <v>12682858</v>
      </c>
      <c r="J50" s="48">
        <v>1549.1</v>
      </c>
      <c r="K50" s="11">
        <f t="shared" si="0"/>
        <v>7983</v>
      </c>
      <c r="L50" s="11">
        <f t="shared" si="4"/>
        <v>7988</v>
      </c>
      <c r="M50" s="64">
        <f t="shared" si="5"/>
        <v>12374210.799999999</v>
      </c>
      <c r="N50" s="11">
        <f t="shared" si="12"/>
        <v>380893.36000000127</v>
      </c>
      <c r="O50" s="64">
        <f t="shared" si="6"/>
        <v>12755104.16</v>
      </c>
      <c r="P50" s="12">
        <f t="shared" si="13"/>
        <v>72246.160000000149</v>
      </c>
      <c r="Q50" s="51">
        <f t="shared" si="14"/>
        <v>5.6963627598763736E-3</v>
      </c>
      <c r="R50" s="54">
        <f t="shared" si="8"/>
        <v>-64.600000000000136</v>
      </c>
      <c r="S50" s="42">
        <f t="shared" si="9"/>
        <v>-4.003222408130392E-2</v>
      </c>
      <c r="U50" s="1">
        <f t="shared" si="10"/>
        <v>7988</v>
      </c>
      <c r="V50" s="2"/>
      <c r="W50" s="26"/>
    </row>
    <row r="51" spans="1:23" ht="14.6" x14ac:dyDescent="0.4">
      <c r="A51" s="1">
        <f t="shared" si="11"/>
        <v>44</v>
      </c>
      <c r="B51" s="67">
        <v>1044</v>
      </c>
      <c r="C51" s="67">
        <v>1044</v>
      </c>
      <c r="D51" s="23" t="s">
        <v>66</v>
      </c>
      <c r="E51" s="35">
        <v>5525.2</v>
      </c>
      <c r="F51" s="45">
        <v>7826</v>
      </c>
      <c r="G51" s="60">
        <v>43240215</v>
      </c>
      <c r="H51" s="45">
        <v>0</v>
      </c>
      <c r="I51" s="60">
        <f t="shared" si="3"/>
        <v>43240215</v>
      </c>
      <c r="J51" s="48">
        <v>5464.8</v>
      </c>
      <c r="K51" s="11">
        <f t="shared" si="0"/>
        <v>7983</v>
      </c>
      <c r="L51" s="11">
        <f t="shared" si="4"/>
        <v>7988</v>
      </c>
      <c r="M51" s="64">
        <f t="shared" si="5"/>
        <v>43652822.399999999</v>
      </c>
      <c r="N51" s="11">
        <f t="shared" si="12"/>
        <v>19794.75</v>
      </c>
      <c r="O51" s="64">
        <f t="shared" si="6"/>
        <v>43672617.149999999</v>
      </c>
      <c r="P51" s="12">
        <f t="shared" si="13"/>
        <v>432402.14999999851</v>
      </c>
      <c r="Q51" s="51">
        <f t="shared" si="14"/>
        <v>9.9999999999999655E-3</v>
      </c>
      <c r="R51" s="54">
        <f t="shared" si="8"/>
        <v>-60.399999999999636</v>
      </c>
      <c r="S51" s="42">
        <f t="shared" si="9"/>
        <v>-1.0931730978064077E-2</v>
      </c>
      <c r="U51" s="1">
        <f t="shared" si="10"/>
        <v>7988</v>
      </c>
      <c r="V51" s="2"/>
      <c r="W51" s="26"/>
    </row>
    <row r="52" spans="1:23" ht="14.6" x14ac:dyDescent="0.4">
      <c r="A52" s="1">
        <f t="shared" si="11"/>
        <v>45</v>
      </c>
      <c r="B52" s="67">
        <v>1053</v>
      </c>
      <c r="C52" s="67">
        <v>1053</v>
      </c>
      <c r="D52" s="24" t="s">
        <v>67</v>
      </c>
      <c r="E52" s="36">
        <v>16139.5</v>
      </c>
      <c r="F52" s="46">
        <v>7826</v>
      </c>
      <c r="G52" s="61">
        <v>126307727</v>
      </c>
      <c r="H52" s="46">
        <v>0</v>
      </c>
      <c r="I52" s="61">
        <f t="shared" si="3"/>
        <v>126307727</v>
      </c>
      <c r="J52" s="49">
        <v>16120.7</v>
      </c>
      <c r="K52" s="13">
        <f t="shared" si="0"/>
        <v>7983</v>
      </c>
      <c r="L52" s="13">
        <f t="shared" si="4"/>
        <v>7988</v>
      </c>
      <c r="M52" s="65">
        <f t="shared" si="5"/>
        <v>128772151.60000001</v>
      </c>
      <c r="N52" s="13">
        <f t="shared" si="12"/>
        <v>0</v>
      </c>
      <c r="O52" s="65">
        <f t="shared" si="6"/>
        <v>128772151.60000001</v>
      </c>
      <c r="P52" s="14">
        <f t="shared" si="13"/>
        <v>2464424.6000000089</v>
      </c>
      <c r="Q52" s="52">
        <f t="shared" si="14"/>
        <v>1.9511273447269058E-2</v>
      </c>
      <c r="R52" s="55">
        <f t="shared" si="8"/>
        <v>-18.799999999999272</v>
      </c>
      <c r="S52" s="43">
        <f t="shared" si="9"/>
        <v>-1.1648440162334195E-3</v>
      </c>
      <c r="U52" s="1">
        <f t="shared" si="10"/>
        <v>7988</v>
      </c>
      <c r="V52" s="2"/>
      <c r="W52" s="26"/>
    </row>
    <row r="53" spans="1:23" ht="14.6" x14ac:dyDescent="0.4">
      <c r="A53" s="1">
        <f t="shared" si="11"/>
        <v>46</v>
      </c>
      <c r="B53" s="67">
        <v>1062</v>
      </c>
      <c r="C53" s="67">
        <v>1062</v>
      </c>
      <c r="D53" s="23" t="s">
        <v>68</v>
      </c>
      <c r="E53" s="35">
        <v>1174.2</v>
      </c>
      <c r="F53" s="45">
        <v>7826</v>
      </c>
      <c r="G53" s="60">
        <v>9189289</v>
      </c>
      <c r="H53" s="45">
        <v>78983</v>
      </c>
      <c r="I53" s="60">
        <f t="shared" si="3"/>
        <v>9268272</v>
      </c>
      <c r="J53" s="48">
        <v>1131.2</v>
      </c>
      <c r="K53" s="11">
        <f t="shared" si="0"/>
        <v>7983</v>
      </c>
      <c r="L53" s="11">
        <f t="shared" si="4"/>
        <v>7988</v>
      </c>
      <c r="M53" s="64">
        <f t="shared" si="5"/>
        <v>9036025.5999999996</v>
      </c>
      <c r="N53" s="11">
        <f t="shared" si="12"/>
        <v>245156.29000000097</v>
      </c>
      <c r="O53" s="64">
        <f t="shared" si="6"/>
        <v>9281181.8900000006</v>
      </c>
      <c r="P53" s="12">
        <f t="shared" si="13"/>
        <v>12909.890000000596</v>
      </c>
      <c r="Q53" s="51">
        <f t="shared" si="14"/>
        <v>1.3929122926043384E-3</v>
      </c>
      <c r="R53" s="54">
        <f t="shared" si="8"/>
        <v>-43</v>
      </c>
      <c r="S53" s="42">
        <f t="shared" si="9"/>
        <v>-3.6620677908363139E-2</v>
      </c>
      <c r="U53" s="1">
        <f t="shared" si="10"/>
        <v>7988</v>
      </c>
      <c r="V53" s="2"/>
      <c r="W53" s="26"/>
    </row>
    <row r="54" spans="1:23" ht="14.6" x14ac:dyDescent="0.4">
      <c r="A54" s="1">
        <f t="shared" si="11"/>
        <v>47</v>
      </c>
      <c r="B54" s="67">
        <v>1071</v>
      </c>
      <c r="C54" s="67">
        <v>1071</v>
      </c>
      <c r="D54" s="23" t="s">
        <v>69</v>
      </c>
      <c r="E54" s="35">
        <v>1330.5</v>
      </c>
      <c r="F54" s="45">
        <v>7850</v>
      </c>
      <c r="G54" s="60">
        <v>10444425</v>
      </c>
      <c r="H54" s="45">
        <v>0</v>
      </c>
      <c r="I54" s="60">
        <f t="shared" si="3"/>
        <v>10444425</v>
      </c>
      <c r="J54" s="48">
        <v>1264.0999999999999</v>
      </c>
      <c r="K54" s="11">
        <f t="shared" si="0"/>
        <v>8007</v>
      </c>
      <c r="L54" s="11">
        <f t="shared" si="4"/>
        <v>8007</v>
      </c>
      <c r="M54" s="64">
        <f t="shared" si="5"/>
        <v>10121648.699999999</v>
      </c>
      <c r="N54" s="11">
        <f t="shared" si="12"/>
        <v>427220.55000000075</v>
      </c>
      <c r="O54" s="64">
        <f t="shared" si="6"/>
        <v>10548869.25</v>
      </c>
      <c r="P54" s="12">
        <f t="shared" si="13"/>
        <v>104444.25</v>
      </c>
      <c r="Q54" s="51">
        <f t="shared" si="14"/>
        <v>0.01</v>
      </c>
      <c r="R54" s="54">
        <f t="shared" si="8"/>
        <v>-66.400000000000091</v>
      </c>
      <c r="S54" s="42">
        <f t="shared" si="9"/>
        <v>-4.9906050357008715E-2</v>
      </c>
      <c r="U54" s="1">
        <f t="shared" si="10"/>
        <v>8007</v>
      </c>
      <c r="V54" s="2"/>
      <c r="W54" s="26"/>
    </row>
    <row r="55" spans="1:23" ht="14.6" x14ac:dyDescent="0.4">
      <c r="A55" s="1">
        <f t="shared" si="11"/>
        <v>48</v>
      </c>
      <c r="B55" s="67">
        <v>1080</v>
      </c>
      <c r="C55" s="67">
        <v>1080</v>
      </c>
      <c r="D55" s="23" t="s">
        <v>70</v>
      </c>
      <c r="E55" s="35">
        <v>467.3</v>
      </c>
      <c r="F55" s="45">
        <v>7826</v>
      </c>
      <c r="G55" s="60">
        <v>3657090</v>
      </c>
      <c r="H55" s="45">
        <v>0</v>
      </c>
      <c r="I55" s="60">
        <f t="shared" si="3"/>
        <v>3657090</v>
      </c>
      <c r="J55" s="48">
        <v>456.1</v>
      </c>
      <c r="K55" s="11">
        <f t="shared" si="0"/>
        <v>7983</v>
      </c>
      <c r="L55" s="11">
        <f t="shared" si="4"/>
        <v>7988</v>
      </c>
      <c r="M55" s="64">
        <f t="shared" si="5"/>
        <v>3643326.8000000003</v>
      </c>
      <c r="N55" s="11">
        <f t="shared" si="12"/>
        <v>50334.099999999627</v>
      </c>
      <c r="O55" s="64">
        <f t="shared" si="6"/>
        <v>3693660.9</v>
      </c>
      <c r="P55" s="12">
        <f t="shared" si="13"/>
        <v>36570.899999999907</v>
      </c>
      <c r="Q55" s="51">
        <f t="shared" si="14"/>
        <v>9.9999999999999742E-3</v>
      </c>
      <c r="R55" s="54">
        <f t="shared" si="8"/>
        <v>-11.199999999999989</v>
      </c>
      <c r="S55" s="42">
        <f t="shared" si="9"/>
        <v>-2.3967472715600232E-2</v>
      </c>
      <c r="U55" s="1">
        <f t="shared" si="10"/>
        <v>7988</v>
      </c>
      <c r="V55" s="2"/>
      <c r="W55" s="26"/>
    </row>
    <row r="56" spans="1:23" ht="14.6" x14ac:dyDescent="0.4">
      <c r="A56" s="1">
        <f t="shared" si="11"/>
        <v>49</v>
      </c>
      <c r="B56" s="67">
        <v>1089</v>
      </c>
      <c r="C56" s="67">
        <v>1089</v>
      </c>
      <c r="D56" s="23" t="s">
        <v>71</v>
      </c>
      <c r="E56" s="35">
        <v>420.9</v>
      </c>
      <c r="F56" s="45">
        <v>7852</v>
      </c>
      <c r="G56" s="60">
        <v>3304907</v>
      </c>
      <c r="H56" s="45">
        <v>56310</v>
      </c>
      <c r="I56" s="60">
        <f t="shared" si="3"/>
        <v>3361217</v>
      </c>
      <c r="J56" s="48">
        <v>411.3</v>
      </c>
      <c r="K56" s="11">
        <f t="shared" si="0"/>
        <v>8009</v>
      </c>
      <c r="L56" s="11">
        <f t="shared" si="4"/>
        <v>8009</v>
      </c>
      <c r="M56" s="64">
        <f t="shared" si="5"/>
        <v>3294101.7</v>
      </c>
      <c r="N56" s="11">
        <f t="shared" si="12"/>
        <v>43854.369999999646</v>
      </c>
      <c r="O56" s="64">
        <f t="shared" si="6"/>
        <v>3337956.07</v>
      </c>
      <c r="P56" s="12">
        <f t="shared" si="13"/>
        <v>-23260.930000000168</v>
      </c>
      <c r="Q56" s="51">
        <f t="shared" si="14"/>
        <v>-6.9203892518692389E-3</v>
      </c>
      <c r="R56" s="54">
        <f t="shared" si="8"/>
        <v>-9.5999999999999659</v>
      </c>
      <c r="S56" s="42">
        <f t="shared" si="9"/>
        <v>-2.2808267997148888E-2</v>
      </c>
      <c r="U56" s="1">
        <f t="shared" si="10"/>
        <v>8009</v>
      </c>
      <c r="V56" s="2"/>
      <c r="W56" s="26"/>
    </row>
    <row r="57" spans="1:23" ht="14.6" x14ac:dyDescent="0.4">
      <c r="A57" s="1">
        <f t="shared" si="11"/>
        <v>50</v>
      </c>
      <c r="B57" s="67">
        <v>1093</v>
      </c>
      <c r="C57" s="67">
        <v>1093</v>
      </c>
      <c r="D57" s="24" t="s">
        <v>73</v>
      </c>
      <c r="E57" s="36">
        <v>632.4</v>
      </c>
      <c r="F57" s="46">
        <v>7826</v>
      </c>
      <c r="G57" s="61">
        <v>4949162</v>
      </c>
      <c r="H57" s="46">
        <v>6923</v>
      </c>
      <c r="I57" s="61">
        <f t="shared" si="3"/>
        <v>4956085</v>
      </c>
      <c r="J57" s="49">
        <v>601.5</v>
      </c>
      <c r="K57" s="13">
        <f t="shared" si="0"/>
        <v>7983</v>
      </c>
      <c r="L57" s="13">
        <f t="shared" si="4"/>
        <v>7988</v>
      </c>
      <c r="M57" s="65">
        <f t="shared" si="5"/>
        <v>4804782</v>
      </c>
      <c r="N57" s="13">
        <f t="shared" si="12"/>
        <v>193871.62000000011</v>
      </c>
      <c r="O57" s="65">
        <f t="shared" si="6"/>
        <v>4998653.62</v>
      </c>
      <c r="P57" s="14">
        <f t="shared" si="13"/>
        <v>42568.620000000112</v>
      </c>
      <c r="Q57" s="52">
        <f t="shared" si="14"/>
        <v>8.5891626152497617E-3</v>
      </c>
      <c r="R57" s="55">
        <f t="shared" si="8"/>
        <v>-30.899999999999977</v>
      </c>
      <c r="S57" s="43">
        <f t="shared" si="9"/>
        <v>-4.8861480075901291E-2</v>
      </c>
      <c r="U57" s="1">
        <f t="shared" si="10"/>
        <v>7988</v>
      </c>
      <c r="V57" s="2"/>
      <c r="W57" s="26"/>
    </row>
    <row r="58" spans="1:23" ht="14.6" x14ac:dyDescent="0.4">
      <c r="A58" s="1">
        <f t="shared" si="11"/>
        <v>51</v>
      </c>
      <c r="B58" s="67">
        <v>1082</v>
      </c>
      <c r="C58" s="67">
        <v>1082</v>
      </c>
      <c r="D58" s="23" t="s">
        <v>72</v>
      </c>
      <c r="E58" s="35">
        <v>1472.6</v>
      </c>
      <c r="F58" s="45">
        <v>7826</v>
      </c>
      <c r="G58" s="60">
        <v>11524568</v>
      </c>
      <c r="H58" s="45">
        <v>0</v>
      </c>
      <c r="I58" s="60">
        <f t="shared" si="3"/>
        <v>11524568</v>
      </c>
      <c r="J58" s="48">
        <v>1460.4</v>
      </c>
      <c r="K58" s="11">
        <f t="shared" si="0"/>
        <v>7983</v>
      </c>
      <c r="L58" s="11">
        <f t="shared" si="4"/>
        <v>7988</v>
      </c>
      <c r="M58" s="64">
        <f t="shared" si="5"/>
        <v>11665675.200000001</v>
      </c>
      <c r="N58" s="11">
        <f t="shared" si="12"/>
        <v>0</v>
      </c>
      <c r="O58" s="64">
        <f t="shared" si="6"/>
        <v>11665675.200000001</v>
      </c>
      <c r="P58" s="12">
        <f t="shared" si="13"/>
        <v>141107.20000000112</v>
      </c>
      <c r="Q58" s="51">
        <f t="shared" si="14"/>
        <v>1.2244033789379447E-2</v>
      </c>
      <c r="R58" s="54">
        <f t="shared" si="8"/>
        <v>-12.199999999999818</v>
      </c>
      <c r="S58" s="42">
        <f t="shared" si="9"/>
        <v>-8.2846665761237403E-3</v>
      </c>
      <c r="U58" s="1">
        <f t="shared" si="10"/>
        <v>7988</v>
      </c>
      <c r="V58" s="2"/>
      <c r="W58" s="26"/>
    </row>
    <row r="59" spans="1:23" ht="14.6" x14ac:dyDescent="0.4">
      <c r="A59" s="1">
        <f t="shared" si="11"/>
        <v>52</v>
      </c>
      <c r="B59" s="67">
        <v>1079</v>
      </c>
      <c r="C59" s="67">
        <v>1079</v>
      </c>
      <c r="D59" s="23" t="s">
        <v>74</v>
      </c>
      <c r="E59" s="35">
        <v>811.5</v>
      </c>
      <c r="F59" s="45">
        <v>7826</v>
      </c>
      <c r="G59" s="60">
        <v>6350799</v>
      </c>
      <c r="H59" s="45">
        <v>0</v>
      </c>
      <c r="I59" s="60">
        <f t="shared" si="3"/>
        <v>6350799</v>
      </c>
      <c r="J59" s="48">
        <v>844.8</v>
      </c>
      <c r="K59" s="11">
        <f t="shared" si="0"/>
        <v>7983</v>
      </c>
      <c r="L59" s="11">
        <f t="shared" si="4"/>
        <v>7988</v>
      </c>
      <c r="M59" s="64">
        <f t="shared" si="5"/>
        <v>6748262.3999999994</v>
      </c>
      <c r="N59" s="11">
        <f t="shared" si="12"/>
        <v>0</v>
      </c>
      <c r="O59" s="64">
        <f t="shared" si="6"/>
        <v>6748262.3999999994</v>
      </c>
      <c r="P59" s="12">
        <f t="shared" si="13"/>
        <v>397463.39999999944</v>
      </c>
      <c r="Q59" s="51">
        <f t="shared" si="14"/>
        <v>6.2584786575673304E-2</v>
      </c>
      <c r="R59" s="54">
        <f t="shared" si="8"/>
        <v>33.299999999999955</v>
      </c>
      <c r="S59" s="42">
        <f t="shared" si="9"/>
        <v>4.1035120147874249E-2</v>
      </c>
      <c r="U59" s="1">
        <f t="shared" si="10"/>
        <v>7988</v>
      </c>
      <c r="V59" s="2"/>
      <c r="W59" s="26"/>
    </row>
    <row r="60" spans="1:23" ht="14.6" x14ac:dyDescent="0.4">
      <c r="A60" s="1">
        <f t="shared" si="11"/>
        <v>53</v>
      </c>
      <c r="B60" s="67">
        <v>1095</v>
      </c>
      <c r="C60" s="67">
        <v>1095</v>
      </c>
      <c r="D60" s="23" t="s">
        <v>75</v>
      </c>
      <c r="E60" s="35">
        <v>759.4</v>
      </c>
      <c r="F60" s="45">
        <v>7826</v>
      </c>
      <c r="G60" s="60">
        <v>5943064</v>
      </c>
      <c r="H60" s="45">
        <v>0</v>
      </c>
      <c r="I60" s="60">
        <f t="shared" si="3"/>
        <v>5943064</v>
      </c>
      <c r="J60" s="48">
        <v>732.8</v>
      </c>
      <c r="K60" s="11">
        <f t="shared" si="0"/>
        <v>7983</v>
      </c>
      <c r="L60" s="11">
        <f t="shared" si="4"/>
        <v>7988</v>
      </c>
      <c r="M60" s="64">
        <f t="shared" si="5"/>
        <v>5853606.3999999994</v>
      </c>
      <c r="N60" s="11">
        <f t="shared" si="12"/>
        <v>148888.24000000022</v>
      </c>
      <c r="O60" s="64">
        <f t="shared" si="6"/>
        <v>6002494.6399999997</v>
      </c>
      <c r="P60" s="12">
        <f t="shared" si="13"/>
        <v>59430.639999999665</v>
      </c>
      <c r="Q60" s="51">
        <f t="shared" si="14"/>
        <v>9.999999999999943E-3</v>
      </c>
      <c r="R60" s="54">
        <f t="shared" si="8"/>
        <v>-26.600000000000023</v>
      </c>
      <c r="S60" s="42">
        <f t="shared" si="9"/>
        <v>-3.5027653410587334E-2</v>
      </c>
      <c r="U60" s="1">
        <f t="shared" si="10"/>
        <v>7988</v>
      </c>
      <c r="V60" s="2"/>
      <c r="W60" s="26"/>
    </row>
    <row r="61" spans="1:23" ht="14.6" x14ac:dyDescent="0.4">
      <c r="A61" s="1">
        <f t="shared" si="11"/>
        <v>54</v>
      </c>
      <c r="B61" s="67">
        <v>4772</v>
      </c>
      <c r="C61" s="67">
        <v>4772</v>
      </c>
      <c r="D61" s="23" t="s">
        <v>76</v>
      </c>
      <c r="E61" s="35">
        <v>782.8</v>
      </c>
      <c r="F61" s="45">
        <v>7826</v>
      </c>
      <c r="G61" s="60">
        <v>6126193</v>
      </c>
      <c r="H61" s="45">
        <v>83758</v>
      </c>
      <c r="I61" s="60">
        <f t="shared" si="3"/>
        <v>6209951</v>
      </c>
      <c r="J61" s="48">
        <v>766.6</v>
      </c>
      <c r="K61" s="11">
        <f t="shared" si="0"/>
        <v>7983</v>
      </c>
      <c r="L61" s="11">
        <f t="shared" si="4"/>
        <v>7988</v>
      </c>
      <c r="M61" s="64">
        <f t="shared" si="5"/>
        <v>6123600.7999999998</v>
      </c>
      <c r="N61" s="11">
        <f t="shared" si="12"/>
        <v>63854.129999999888</v>
      </c>
      <c r="O61" s="64">
        <f t="shared" si="6"/>
        <v>6187454.9299999997</v>
      </c>
      <c r="P61" s="12">
        <f t="shared" si="13"/>
        <v>-22496.070000000298</v>
      </c>
      <c r="Q61" s="51">
        <f t="shared" si="14"/>
        <v>-3.6225841395528401E-3</v>
      </c>
      <c r="R61" s="54">
        <f t="shared" si="8"/>
        <v>-16.199999999999932</v>
      </c>
      <c r="S61" s="42">
        <f t="shared" si="9"/>
        <v>-2.0694941236586526E-2</v>
      </c>
      <c r="U61" s="1">
        <f t="shared" si="10"/>
        <v>7988</v>
      </c>
      <c r="V61" s="2"/>
      <c r="W61" s="26"/>
    </row>
    <row r="62" spans="1:23" ht="14.6" x14ac:dyDescent="0.4">
      <c r="A62" s="1">
        <f t="shared" si="11"/>
        <v>55</v>
      </c>
      <c r="B62" s="67">
        <v>1107</v>
      </c>
      <c r="C62" s="67">
        <v>1107</v>
      </c>
      <c r="D62" s="24" t="s">
        <v>77</v>
      </c>
      <c r="E62" s="36">
        <v>1310.3</v>
      </c>
      <c r="F62" s="46">
        <v>7826</v>
      </c>
      <c r="G62" s="61">
        <v>10254408</v>
      </c>
      <c r="H62" s="46">
        <v>0</v>
      </c>
      <c r="I62" s="61">
        <f t="shared" si="3"/>
        <v>10254408</v>
      </c>
      <c r="J62" s="49">
        <v>1322.6</v>
      </c>
      <c r="K62" s="13">
        <f t="shared" si="0"/>
        <v>7983</v>
      </c>
      <c r="L62" s="13">
        <f t="shared" si="4"/>
        <v>7988</v>
      </c>
      <c r="M62" s="65">
        <f t="shared" si="5"/>
        <v>10564928.799999999</v>
      </c>
      <c r="N62" s="13">
        <f t="shared" si="12"/>
        <v>0</v>
      </c>
      <c r="O62" s="65">
        <f t="shared" si="6"/>
        <v>10564928.799999999</v>
      </c>
      <c r="P62" s="14">
        <f t="shared" si="13"/>
        <v>310520.79999999888</v>
      </c>
      <c r="Q62" s="52">
        <f t="shared" si="14"/>
        <v>3.0281689591441931E-2</v>
      </c>
      <c r="R62" s="55">
        <f t="shared" si="8"/>
        <v>12.299999999999955</v>
      </c>
      <c r="S62" s="43">
        <f t="shared" si="9"/>
        <v>9.3871632450583491E-3</v>
      </c>
      <c r="U62" s="1">
        <f t="shared" si="10"/>
        <v>7988</v>
      </c>
      <c r="V62" s="2"/>
      <c r="W62" s="26"/>
    </row>
    <row r="63" spans="1:23" ht="14.6" x14ac:dyDescent="0.4">
      <c r="A63" s="1">
        <f t="shared" si="11"/>
        <v>56</v>
      </c>
      <c r="B63" s="67">
        <v>1116</v>
      </c>
      <c r="C63" s="67">
        <v>1116</v>
      </c>
      <c r="D63" s="23" t="s">
        <v>78</v>
      </c>
      <c r="E63" s="35">
        <v>1469.4</v>
      </c>
      <c r="F63" s="45">
        <v>7851</v>
      </c>
      <c r="G63" s="60">
        <v>11536259</v>
      </c>
      <c r="H63" s="45">
        <v>0</v>
      </c>
      <c r="I63" s="60">
        <f t="shared" si="3"/>
        <v>11536259</v>
      </c>
      <c r="J63" s="48">
        <v>1420.8</v>
      </c>
      <c r="K63" s="11">
        <f t="shared" si="0"/>
        <v>8008</v>
      </c>
      <c r="L63" s="11">
        <f t="shared" si="4"/>
        <v>8008</v>
      </c>
      <c r="M63" s="64">
        <f t="shared" si="5"/>
        <v>11377766.4</v>
      </c>
      <c r="N63" s="11">
        <f t="shared" si="12"/>
        <v>273855.18999999948</v>
      </c>
      <c r="O63" s="64">
        <f t="shared" si="6"/>
        <v>11651621.59</v>
      </c>
      <c r="P63" s="12">
        <f t="shared" si="13"/>
        <v>115362.58999999985</v>
      </c>
      <c r="Q63" s="51">
        <f t="shared" si="14"/>
        <v>9.9999999999999863E-3</v>
      </c>
      <c r="R63" s="54">
        <f t="shared" si="8"/>
        <v>-48.600000000000136</v>
      </c>
      <c r="S63" s="42">
        <f t="shared" si="9"/>
        <v>-3.3074724377296943E-2</v>
      </c>
      <c r="U63" s="1">
        <f t="shared" si="10"/>
        <v>8008</v>
      </c>
      <c r="V63" s="2"/>
      <c r="W63" s="26"/>
    </row>
    <row r="64" spans="1:23" ht="14.6" x14ac:dyDescent="0.4">
      <c r="A64" s="1">
        <f t="shared" si="11"/>
        <v>57</v>
      </c>
      <c r="B64" s="67">
        <v>1134</v>
      </c>
      <c r="C64" s="67">
        <v>1134</v>
      </c>
      <c r="D64" s="23" t="s">
        <v>79</v>
      </c>
      <c r="E64" s="35">
        <v>278.2</v>
      </c>
      <c r="F64" s="45">
        <v>7826</v>
      </c>
      <c r="G64" s="60">
        <v>2177193</v>
      </c>
      <c r="H64" s="45">
        <v>37507</v>
      </c>
      <c r="I64" s="60">
        <f t="shared" si="3"/>
        <v>2214700</v>
      </c>
      <c r="J64" s="48">
        <v>288.39999999999998</v>
      </c>
      <c r="K64" s="11">
        <f t="shared" si="0"/>
        <v>7983</v>
      </c>
      <c r="L64" s="11">
        <f t="shared" si="4"/>
        <v>7988</v>
      </c>
      <c r="M64" s="64">
        <f t="shared" si="5"/>
        <v>2303739.1999999997</v>
      </c>
      <c r="N64" s="11">
        <f t="shared" si="12"/>
        <v>0</v>
      </c>
      <c r="O64" s="64">
        <f t="shared" si="6"/>
        <v>2303739.1999999997</v>
      </c>
      <c r="P64" s="12">
        <f t="shared" si="13"/>
        <v>89039.199999999721</v>
      </c>
      <c r="Q64" s="51">
        <f t="shared" si="14"/>
        <v>4.0203729624779756E-2</v>
      </c>
      <c r="R64" s="54">
        <f t="shared" si="8"/>
        <v>10.199999999999989</v>
      </c>
      <c r="S64" s="42">
        <f t="shared" si="9"/>
        <v>3.6664270309130081E-2</v>
      </c>
      <c r="U64" s="1">
        <f t="shared" si="10"/>
        <v>7988</v>
      </c>
      <c r="V64" s="2"/>
      <c r="W64" s="26"/>
    </row>
    <row r="65" spans="1:23" ht="14.6" x14ac:dyDescent="0.4">
      <c r="A65" s="1">
        <f t="shared" si="11"/>
        <v>58</v>
      </c>
      <c r="B65" s="67">
        <v>1152</v>
      </c>
      <c r="C65" s="67">
        <v>1152</v>
      </c>
      <c r="D65" s="23" t="s">
        <v>80</v>
      </c>
      <c r="E65" s="35">
        <v>1039.3</v>
      </c>
      <c r="F65" s="45">
        <v>7842</v>
      </c>
      <c r="G65" s="60">
        <v>8150191</v>
      </c>
      <c r="H65" s="45">
        <v>0</v>
      </c>
      <c r="I65" s="60">
        <f t="shared" si="3"/>
        <v>8150191</v>
      </c>
      <c r="J65" s="48">
        <v>1002</v>
      </c>
      <c r="K65" s="11">
        <f t="shared" si="0"/>
        <v>7999</v>
      </c>
      <c r="L65" s="11">
        <f t="shared" si="4"/>
        <v>7999</v>
      </c>
      <c r="M65" s="64">
        <f t="shared" si="5"/>
        <v>8014998</v>
      </c>
      <c r="N65" s="11">
        <f t="shared" si="12"/>
        <v>216694.91000000015</v>
      </c>
      <c r="O65" s="64">
        <f t="shared" si="6"/>
        <v>8231692.9100000001</v>
      </c>
      <c r="P65" s="12">
        <f t="shared" si="13"/>
        <v>81501.910000000149</v>
      </c>
      <c r="Q65" s="51">
        <f t="shared" si="14"/>
        <v>1.0000000000000018E-2</v>
      </c>
      <c r="R65" s="54">
        <f t="shared" si="8"/>
        <v>-37.299999999999955</v>
      </c>
      <c r="S65" s="42">
        <f t="shared" si="9"/>
        <v>-3.5889541037236558E-2</v>
      </c>
      <c r="U65" s="1">
        <f t="shared" si="10"/>
        <v>7999</v>
      </c>
      <c r="V65" s="2"/>
      <c r="W65" s="26"/>
    </row>
    <row r="66" spans="1:23" ht="14.6" x14ac:dyDescent="0.4">
      <c r="A66" s="1">
        <f t="shared" si="11"/>
        <v>59</v>
      </c>
      <c r="B66" s="67">
        <v>1197</v>
      </c>
      <c r="C66" s="67">
        <v>1197</v>
      </c>
      <c r="D66" s="23" t="s">
        <v>81</v>
      </c>
      <c r="E66" s="35">
        <v>958.7</v>
      </c>
      <c r="F66" s="45">
        <v>7826</v>
      </c>
      <c r="G66" s="60">
        <v>7502786</v>
      </c>
      <c r="H66" s="45">
        <v>124511</v>
      </c>
      <c r="I66" s="60">
        <f t="shared" si="3"/>
        <v>7627297</v>
      </c>
      <c r="J66" s="48">
        <v>966.3</v>
      </c>
      <c r="K66" s="11">
        <f t="shared" si="0"/>
        <v>7983</v>
      </c>
      <c r="L66" s="11">
        <f t="shared" si="4"/>
        <v>7988</v>
      </c>
      <c r="M66" s="64">
        <f t="shared" si="5"/>
        <v>7718804.3999999994</v>
      </c>
      <c r="N66" s="11">
        <f t="shared" si="12"/>
        <v>0</v>
      </c>
      <c r="O66" s="64">
        <f t="shared" si="6"/>
        <v>7718804.3999999994</v>
      </c>
      <c r="P66" s="12">
        <f t="shared" si="13"/>
        <v>91507.399999999441</v>
      </c>
      <c r="Q66" s="51">
        <f t="shared" si="14"/>
        <v>1.1997356337376064E-2</v>
      </c>
      <c r="R66" s="54">
        <f t="shared" si="8"/>
        <v>7.5999999999999091</v>
      </c>
      <c r="S66" s="42">
        <f t="shared" si="9"/>
        <v>7.9274016897881595E-3</v>
      </c>
      <c r="U66" s="1">
        <f t="shared" si="10"/>
        <v>7988</v>
      </c>
      <c r="V66" s="2"/>
      <c r="W66" s="26"/>
    </row>
    <row r="67" spans="1:23" ht="14.6" x14ac:dyDescent="0.4">
      <c r="A67" s="1">
        <f t="shared" si="11"/>
        <v>60</v>
      </c>
      <c r="B67" s="67">
        <v>1206</v>
      </c>
      <c r="C67" s="67">
        <v>1206</v>
      </c>
      <c r="D67" s="24" t="s">
        <v>82</v>
      </c>
      <c r="E67" s="36">
        <v>975.6</v>
      </c>
      <c r="F67" s="46">
        <v>7826</v>
      </c>
      <c r="G67" s="61">
        <v>7635046</v>
      </c>
      <c r="H67" s="46">
        <v>161900</v>
      </c>
      <c r="I67" s="61">
        <f t="shared" si="3"/>
        <v>7796946</v>
      </c>
      <c r="J67" s="49">
        <v>972</v>
      </c>
      <c r="K67" s="13">
        <f t="shared" si="0"/>
        <v>7983</v>
      </c>
      <c r="L67" s="13">
        <f t="shared" si="4"/>
        <v>7988</v>
      </c>
      <c r="M67" s="65">
        <f t="shared" si="5"/>
        <v>7764336</v>
      </c>
      <c r="N67" s="13">
        <f t="shared" si="12"/>
        <v>0</v>
      </c>
      <c r="O67" s="65">
        <f t="shared" si="6"/>
        <v>7764336</v>
      </c>
      <c r="P67" s="14">
        <f t="shared" si="13"/>
        <v>-32610</v>
      </c>
      <c r="Q67" s="52">
        <f t="shared" si="14"/>
        <v>-4.1824068038947559E-3</v>
      </c>
      <c r="R67" s="55">
        <f t="shared" si="8"/>
        <v>-3.6000000000000227</v>
      </c>
      <c r="S67" s="43">
        <f t="shared" si="9"/>
        <v>-3.690036900369027E-3</v>
      </c>
      <c r="U67" s="1">
        <f t="shared" si="10"/>
        <v>7988</v>
      </c>
      <c r="V67" s="2"/>
      <c r="W67" s="26"/>
    </row>
    <row r="68" spans="1:23" ht="14.6" x14ac:dyDescent="0.4">
      <c r="A68" s="1">
        <f t="shared" si="11"/>
        <v>61</v>
      </c>
      <c r="B68" s="67">
        <v>1211</v>
      </c>
      <c r="C68" s="67">
        <v>1211</v>
      </c>
      <c r="D68" s="23" t="s">
        <v>83</v>
      </c>
      <c r="E68" s="35">
        <v>1429.1</v>
      </c>
      <c r="F68" s="45">
        <v>7826</v>
      </c>
      <c r="G68" s="60">
        <v>11184137</v>
      </c>
      <c r="H68" s="45">
        <v>0</v>
      </c>
      <c r="I68" s="60">
        <f t="shared" si="3"/>
        <v>11184137</v>
      </c>
      <c r="J68" s="48">
        <v>1477.4</v>
      </c>
      <c r="K68" s="11">
        <f t="shared" si="0"/>
        <v>7983</v>
      </c>
      <c r="L68" s="11">
        <f t="shared" si="4"/>
        <v>7988</v>
      </c>
      <c r="M68" s="64">
        <f t="shared" si="5"/>
        <v>11801471.200000001</v>
      </c>
      <c r="N68" s="11">
        <f t="shared" si="12"/>
        <v>0</v>
      </c>
      <c r="O68" s="64">
        <f t="shared" si="6"/>
        <v>11801471.200000001</v>
      </c>
      <c r="P68" s="12">
        <f t="shared" si="13"/>
        <v>617334.20000000112</v>
      </c>
      <c r="Q68" s="51">
        <f t="shared" si="14"/>
        <v>5.5197303108858654E-2</v>
      </c>
      <c r="R68" s="54">
        <f t="shared" si="8"/>
        <v>48.300000000000182</v>
      </c>
      <c r="S68" s="42">
        <f t="shared" si="9"/>
        <v>3.3797494926877183E-2</v>
      </c>
      <c r="U68" s="1">
        <f t="shared" si="10"/>
        <v>7988</v>
      </c>
      <c r="V68" s="2"/>
      <c r="W68" s="26"/>
    </row>
    <row r="69" spans="1:23" ht="14.6" x14ac:dyDescent="0.4">
      <c r="A69" s="1">
        <f t="shared" si="11"/>
        <v>62</v>
      </c>
      <c r="B69" s="67">
        <v>1215</v>
      </c>
      <c r="C69" s="67">
        <v>1215</v>
      </c>
      <c r="D69" s="23" t="s">
        <v>84</v>
      </c>
      <c r="E69" s="35">
        <v>280.60000000000002</v>
      </c>
      <c r="F69" s="45">
        <v>7826</v>
      </c>
      <c r="G69" s="60">
        <v>2195976</v>
      </c>
      <c r="H69" s="45">
        <v>35689</v>
      </c>
      <c r="I69" s="60">
        <f t="shared" si="3"/>
        <v>2231665</v>
      </c>
      <c r="J69" s="48">
        <v>272.60000000000002</v>
      </c>
      <c r="K69" s="11">
        <f t="shared" si="0"/>
        <v>7983</v>
      </c>
      <c r="L69" s="11">
        <f t="shared" si="4"/>
        <v>7988</v>
      </c>
      <c r="M69" s="64">
        <f t="shared" si="5"/>
        <v>2177528.8000000003</v>
      </c>
      <c r="N69" s="11">
        <f t="shared" si="12"/>
        <v>40406.959999999963</v>
      </c>
      <c r="O69" s="64">
        <f t="shared" si="6"/>
        <v>2217935.7600000002</v>
      </c>
      <c r="P69" s="12">
        <f t="shared" si="13"/>
        <v>-13729.239999999758</v>
      </c>
      <c r="Q69" s="51">
        <f t="shared" si="14"/>
        <v>-6.152016543701567E-3</v>
      </c>
      <c r="R69" s="54">
        <f t="shared" si="8"/>
        <v>-8</v>
      </c>
      <c r="S69" s="42">
        <f t="shared" si="9"/>
        <v>-2.8510334996436206E-2</v>
      </c>
      <c r="U69" s="1">
        <f t="shared" si="10"/>
        <v>7988</v>
      </c>
      <c r="V69" s="2"/>
      <c r="W69" s="26"/>
    </row>
    <row r="70" spans="1:23" ht="14.6" x14ac:dyDescent="0.4">
      <c r="A70" s="1">
        <f t="shared" si="11"/>
        <v>63</v>
      </c>
      <c r="B70" s="67">
        <v>1218</v>
      </c>
      <c r="C70" s="67">
        <v>1218</v>
      </c>
      <c r="D70" s="23" t="s">
        <v>85</v>
      </c>
      <c r="E70" s="35">
        <v>265</v>
      </c>
      <c r="F70" s="45">
        <v>7919</v>
      </c>
      <c r="G70" s="60">
        <v>2098535</v>
      </c>
      <c r="H70" s="45">
        <v>165777</v>
      </c>
      <c r="I70" s="60">
        <f t="shared" si="3"/>
        <v>2264312</v>
      </c>
      <c r="J70" s="48">
        <v>268</v>
      </c>
      <c r="K70" s="11">
        <f t="shared" si="0"/>
        <v>8076</v>
      </c>
      <c r="L70" s="11">
        <f t="shared" si="4"/>
        <v>8076</v>
      </c>
      <c r="M70" s="64">
        <f t="shared" si="5"/>
        <v>2164368</v>
      </c>
      <c r="N70" s="11">
        <f t="shared" si="12"/>
        <v>0</v>
      </c>
      <c r="O70" s="64">
        <f t="shared" si="6"/>
        <v>2164368</v>
      </c>
      <c r="P70" s="12">
        <f t="shared" si="13"/>
        <v>-99944</v>
      </c>
      <c r="Q70" s="51">
        <f t="shared" si="14"/>
        <v>-4.4138793593815694E-2</v>
      </c>
      <c r="R70" s="54">
        <f t="shared" si="8"/>
        <v>3</v>
      </c>
      <c r="S70" s="42">
        <f t="shared" si="9"/>
        <v>1.1320754716981131E-2</v>
      </c>
      <c r="U70" s="1">
        <f t="shared" si="10"/>
        <v>8076</v>
      </c>
      <c r="V70" s="2"/>
      <c r="W70" s="26"/>
    </row>
    <row r="71" spans="1:23" ht="14.6" x14ac:dyDescent="0.4">
      <c r="A71" s="1">
        <f t="shared" si="11"/>
        <v>64</v>
      </c>
      <c r="B71" s="67">
        <v>2763</v>
      </c>
      <c r="C71" s="67">
        <v>2763</v>
      </c>
      <c r="D71" s="23" t="s">
        <v>86</v>
      </c>
      <c r="E71" s="35">
        <v>628</v>
      </c>
      <c r="F71" s="45">
        <v>7883</v>
      </c>
      <c r="G71" s="60">
        <v>4950524</v>
      </c>
      <c r="H71" s="45">
        <v>36346</v>
      </c>
      <c r="I71" s="60">
        <f t="shared" si="3"/>
        <v>4986870</v>
      </c>
      <c r="J71" s="48">
        <v>638</v>
      </c>
      <c r="K71" s="11">
        <f t="shared" si="0"/>
        <v>8040</v>
      </c>
      <c r="L71" s="11">
        <f t="shared" si="4"/>
        <v>8040</v>
      </c>
      <c r="M71" s="64">
        <f t="shared" si="5"/>
        <v>5129520</v>
      </c>
      <c r="N71" s="11">
        <f t="shared" si="12"/>
        <v>0</v>
      </c>
      <c r="O71" s="64">
        <f t="shared" si="6"/>
        <v>5129520</v>
      </c>
      <c r="P71" s="12">
        <f t="shared" si="13"/>
        <v>142650</v>
      </c>
      <c r="Q71" s="51">
        <f t="shared" si="14"/>
        <v>2.8605117037340054E-2</v>
      </c>
      <c r="R71" s="54">
        <f t="shared" si="8"/>
        <v>10</v>
      </c>
      <c r="S71" s="42">
        <f t="shared" si="9"/>
        <v>1.5923566878980892E-2</v>
      </c>
      <c r="U71" s="1">
        <f t="shared" si="10"/>
        <v>8040</v>
      </c>
      <c r="V71" s="2"/>
      <c r="W71" s="26"/>
    </row>
    <row r="72" spans="1:23" ht="14.6" x14ac:dyDescent="0.4">
      <c r="A72" s="1">
        <f t="shared" si="11"/>
        <v>65</v>
      </c>
      <c r="B72" s="67">
        <v>1221</v>
      </c>
      <c r="C72" s="67">
        <v>1221</v>
      </c>
      <c r="D72" s="24" t="s">
        <v>87</v>
      </c>
      <c r="E72" s="36">
        <v>3035.9</v>
      </c>
      <c r="F72" s="46">
        <v>7827</v>
      </c>
      <c r="G72" s="61">
        <v>23761989</v>
      </c>
      <c r="H72" s="46">
        <v>0</v>
      </c>
      <c r="I72" s="61">
        <f t="shared" si="3"/>
        <v>23761989</v>
      </c>
      <c r="J72" s="49">
        <v>3122.5</v>
      </c>
      <c r="K72" s="13">
        <f t="shared" ref="K72:K135" si="15">ROUND(F72+$G$2,0)+T72</f>
        <v>7984</v>
      </c>
      <c r="L72" s="13">
        <f t="shared" si="4"/>
        <v>7988</v>
      </c>
      <c r="M72" s="65">
        <f t="shared" si="5"/>
        <v>24942530</v>
      </c>
      <c r="N72" s="13">
        <f t="shared" ref="N72:N83" si="16">MAX((G72*1.01)-M72,0)</f>
        <v>0</v>
      </c>
      <c r="O72" s="65">
        <f t="shared" si="6"/>
        <v>24942530</v>
      </c>
      <c r="P72" s="14">
        <f t="shared" ref="P72:P83" si="17">O72-I72</f>
        <v>1180541</v>
      </c>
      <c r="Q72" s="52">
        <f t="shared" ref="Q72:Q83" si="18">P72/I72</f>
        <v>4.9681910045493244E-2</v>
      </c>
      <c r="R72" s="55">
        <f t="shared" ref="R72:R135" si="19">J72-E72</f>
        <v>86.599999999999909</v>
      </c>
      <c r="S72" s="43">
        <f t="shared" ref="S72:S135" si="20">R72/E72</f>
        <v>2.852531374551201E-2</v>
      </c>
      <c r="U72" s="1">
        <f t="shared" si="10"/>
        <v>7988</v>
      </c>
      <c r="V72" s="2"/>
      <c r="W72" s="26"/>
    </row>
    <row r="73" spans="1:23" ht="14.6" x14ac:dyDescent="0.4">
      <c r="A73" s="1">
        <f t="shared" si="11"/>
        <v>66</v>
      </c>
      <c r="B73" s="67">
        <v>1233</v>
      </c>
      <c r="C73" s="67">
        <v>1233</v>
      </c>
      <c r="D73" s="23" t="s">
        <v>88</v>
      </c>
      <c r="E73" s="35">
        <v>1159.2</v>
      </c>
      <c r="F73" s="45">
        <v>7826</v>
      </c>
      <c r="G73" s="60">
        <v>9071899</v>
      </c>
      <c r="H73" s="45">
        <v>0</v>
      </c>
      <c r="I73" s="60">
        <f t="shared" ref="I73:I136" si="21">G73+H73</f>
        <v>9071899</v>
      </c>
      <c r="J73" s="48">
        <v>1140.4000000000001</v>
      </c>
      <c r="K73" s="11">
        <f t="shared" si="15"/>
        <v>7983</v>
      </c>
      <c r="L73" s="11">
        <f t="shared" ref="L73:L136" si="22">U73</f>
        <v>7988</v>
      </c>
      <c r="M73" s="64">
        <f t="shared" ref="M73:M136" si="23">J73*L73</f>
        <v>9109515.2000000011</v>
      </c>
      <c r="N73" s="11">
        <f t="shared" si="16"/>
        <v>53102.789999999106</v>
      </c>
      <c r="O73" s="64">
        <f t="shared" ref="O73:O136" si="24">M73+N73</f>
        <v>9162617.9900000002</v>
      </c>
      <c r="P73" s="12">
        <f t="shared" si="17"/>
        <v>90718.990000000224</v>
      </c>
      <c r="Q73" s="51">
        <f t="shared" si="18"/>
        <v>1.0000000000000024E-2</v>
      </c>
      <c r="R73" s="54">
        <f t="shared" si="19"/>
        <v>-18.799999999999955</v>
      </c>
      <c r="S73" s="42">
        <f t="shared" si="20"/>
        <v>-1.6218081435472698E-2</v>
      </c>
      <c r="U73" s="1">
        <f t="shared" ref="U73:U136" si="25">IF(K73&lt;=7988,7988,K73)</f>
        <v>7988</v>
      </c>
      <c r="V73" s="2"/>
      <c r="W73" s="26"/>
    </row>
    <row r="74" spans="1:23" ht="14.6" x14ac:dyDescent="0.4">
      <c r="A74" s="1">
        <f t="shared" ref="A74:A137" si="26">A73+1</f>
        <v>67</v>
      </c>
      <c r="B74" s="67">
        <v>1278</v>
      </c>
      <c r="C74" s="67">
        <v>1278</v>
      </c>
      <c r="D74" s="23" t="s">
        <v>89</v>
      </c>
      <c r="E74" s="35">
        <v>3558.4</v>
      </c>
      <c r="F74" s="45">
        <v>7837</v>
      </c>
      <c r="G74" s="60">
        <v>27887181</v>
      </c>
      <c r="H74" s="45">
        <v>0</v>
      </c>
      <c r="I74" s="60">
        <f t="shared" si="21"/>
        <v>27887181</v>
      </c>
      <c r="J74" s="48">
        <v>3584.2</v>
      </c>
      <c r="K74" s="11">
        <f t="shared" si="15"/>
        <v>7994</v>
      </c>
      <c r="L74" s="11">
        <f t="shared" si="22"/>
        <v>7994</v>
      </c>
      <c r="M74" s="64">
        <f t="shared" si="23"/>
        <v>28652094.799999997</v>
      </c>
      <c r="N74" s="11">
        <f t="shared" si="16"/>
        <v>0</v>
      </c>
      <c r="O74" s="64">
        <f t="shared" si="24"/>
        <v>28652094.799999997</v>
      </c>
      <c r="P74" s="12">
        <f t="shared" si="17"/>
        <v>764913.79999999702</v>
      </c>
      <c r="Q74" s="51">
        <f t="shared" si="18"/>
        <v>2.7428867765443808E-2</v>
      </c>
      <c r="R74" s="54">
        <f t="shared" si="19"/>
        <v>25.799999999999727</v>
      </c>
      <c r="S74" s="42">
        <f t="shared" si="20"/>
        <v>7.2504496402876926E-3</v>
      </c>
      <c r="U74" s="1">
        <f t="shared" si="25"/>
        <v>7994</v>
      </c>
      <c r="V74" s="2"/>
      <c r="W74" s="26"/>
    </row>
    <row r="75" spans="1:23" ht="14.6" x14ac:dyDescent="0.4">
      <c r="A75" s="1">
        <f t="shared" si="26"/>
        <v>68</v>
      </c>
      <c r="B75" s="67">
        <v>1332</v>
      </c>
      <c r="C75" s="67">
        <v>1332</v>
      </c>
      <c r="D75" s="23" t="s">
        <v>90</v>
      </c>
      <c r="E75" s="35">
        <v>710.6</v>
      </c>
      <c r="F75" s="45">
        <v>7826</v>
      </c>
      <c r="G75" s="60">
        <v>5561156</v>
      </c>
      <c r="H75" s="45">
        <v>0</v>
      </c>
      <c r="I75" s="60">
        <f t="shared" si="21"/>
        <v>5561156</v>
      </c>
      <c r="J75" s="48">
        <v>684.5</v>
      </c>
      <c r="K75" s="11">
        <f t="shared" si="15"/>
        <v>7983</v>
      </c>
      <c r="L75" s="11">
        <f t="shared" si="22"/>
        <v>7988</v>
      </c>
      <c r="M75" s="64">
        <f t="shared" si="23"/>
        <v>5467786</v>
      </c>
      <c r="N75" s="11">
        <f t="shared" si="16"/>
        <v>148981.55999999959</v>
      </c>
      <c r="O75" s="64">
        <f t="shared" si="24"/>
        <v>5616767.5599999996</v>
      </c>
      <c r="P75" s="12">
        <f t="shared" si="17"/>
        <v>55611.55999999959</v>
      </c>
      <c r="Q75" s="51">
        <f t="shared" si="18"/>
        <v>9.9999999999999256E-3</v>
      </c>
      <c r="R75" s="54">
        <f t="shared" si="19"/>
        <v>-26.100000000000023</v>
      </c>
      <c r="S75" s="42">
        <f t="shared" si="20"/>
        <v>-3.6729524345623446E-2</v>
      </c>
      <c r="U75" s="1">
        <f t="shared" si="25"/>
        <v>7988</v>
      </c>
      <c r="V75" s="2"/>
      <c r="W75" s="26"/>
    </row>
    <row r="76" spans="1:23" ht="14.6" x14ac:dyDescent="0.4">
      <c r="A76" s="1">
        <f t="shared" si="26"/>
        <v>69</v>
      </c>
      <c r="B76" s="67">
        <v>1337</v>
      </c>
      <c r="C76" s="67">
        <v>1337</v>
      </c>
      <c r="D76" s="23" t="s">
        <v>91</v>
      </c>
      <c r="E76" s="35">
        <v>5075.2</v>
      </c>
      <c r="F76" s="45">
        <v>7826</v>
      </c>
      <c r="G76" s="60">
        <v>39718515</v>
      </c>
      <c r="H76" s="45">
        <v>0</v>
      </c>
      <c r="I76" s="60">
        <f t="shared" si="21"/>
        <v>39718515</v>
      </c>
      <c r="J76" s="48">
        <v>5113.8</v>
      </c>
      <c r="K76" s="11">
        <f t="shared" si="15"/>
        <v>7983</v>
      </c>
      <c r="L76" s="11">
        <f t="shared" si="22"/>
        <v>7988</v>
      </c>
      <c r="M76" s="64">
        <f t="shared" si="23"/>
        <v>40849034.399999999</v>
      </c>
      <c r="N76" s="11">
        <f t="shared" si="16"/>
        <v>0</v>
      </c>
      <c r="O76" s="64">
        <f t="shared" si="24"/>
        <v>40849034.399999999</v>
      </c>
      <c r="P76" s="12">
        <f t="shared" si="17"/>
        <v>1130519.3999999985</v>
      </c>
      <c r="Q76" s="51">
        <f t="shared" si="18"/>
        <v>2.8463284692290196E-2</v>
      </c>
      <c r="R76" s="54">
        <f t="shared" si="19"/>
        <v>38.600000000000364</v>
      </c>
      <c r="S76" s="42">
        <f t="shared" si="20"/>
        <v>7.6056116015133131E-3</v>
      </c>
      <c r="U76" s="1">
        <f t="shared" si="25"/>
        <v>7988</v>
      </c>
      <c r="V76" s="2"/>
      <c r="W76" s="26"/>
    </row>
    <row r="77" spans="1:23" ht="14.6" x14ac:dyDescent="0.4">
      <c r="A77" s="1">
        <f t="shared" si="26"/>
        <v>70</v>
      </c>
      <c r="B77" s="67">
        <v>1350</v>
      </c>
      <c r="C77" s="67">
        <v>1350</v>
      </c>
      <c r="D77" s="24" t="s">
        <v>92</v>
      </c>
      <c r="E77" s="36">
        <v>441.7</v>
      </c>
      <c r="F77" s="46">
        <v>7826</v>
      </c>
      <c r="G77" s="61">
        <v>3456744</v>
      </c>
      <c r="H77" s="46">
        <v>120552</v>
      </c>
      <c r="I77" s="61">
        <f t="shared" si="21"/>
        <v>3577296</v>
      </c>
      <c r="J77" s="49">
        <v>418.1</v>
      </c>
      <c r="K77" s="13">
        <f t="shared" si="15"/>
        <v>7983</v>
      </c>
      <c r="L77" s="13">
        <f t="shared" si="22"/>
        <v>7988</v>
      </c>
      <c r="M77" s="65">
        <f t="shared" si="23"/>
        <v>3339782.8000000003</v>
      </c>
      <c r="N77" s="13">
        <f t="shared" si="16"/>
        <v>151528.63999999966</v>
      </c>
      <c r="O77" s="65">
        <f t="shared" si="24"/>
        <v>3491311.44</v>
      </c>
      <c r="P77" s="14">
        <f t="shared" si="17"/>
        <v>-85984.560000000056</v>
      </c>
      <c r="Q77" s="52">
        <f t="shared" si="18"/>
        <v>-2.40361882270855E-2</v>
      </c>
      <c r="R77" s="55">
        <f t="shared" si="19"/>
        <v>-23.599999999999966</v>
      </c>
      <c r="S77" s="43">
        <f t="shared" si="20"/>
        <v>-5.3429929816617538E-2</v>
      </c>
      <c r="U77" s="1">
        <f t="shared" si="25"/>
        <v>7988</v>
      </c>
      <c r="V77" s="2"/>
      <c r="W77" s="26"/>
    </row>
    <row r="78" spans="1:23" ht="14.6" x14ac:dyDescent="0.4">
      <c r="A78" s="1">
        <f t="shared" si="26"/>
        <v>71</v>
      </c>
      <c r="B78" s="67">
        <v>1359</v>
      </c>
      <c r="C78" s="67">
        <v>1359</v>
      </c>
      <c r="D78" s="23" t="s">
        <v>93</v>
      </c>
      <c r="E78" s="35">
        <v>454.9</v>
      </c>
      <c r="F78" s="45">
        <v>7826</v>
      </c>
      <c r="G78" s="60">
        <v>3560047</v>
      </c>
      <c r="H78" s="45">
        <v>0</v>
      </c>
      <c r="I78" s="60">
        <f t="shared" si="21"/>
        <v>3560047</v>
      </c>
      <c r="J78" s="48">
        <v>452</v>
      </c>
      <c r="K78" s="11">
        <f t="shared" si="15"/>
        <v>7983</v>
      </c>
      <c r="L78" s="11">
        <f t="shared" si="22"/>
        <v>7988</v>
      </c>
      <c r="M78" s="64">
        <f t="shared" si="23"/>
        <v>3610576</v>
      </c>
      <c r="N78" s="11">
        <f t="shared" si="16"/>
        <v>0</v>
      </c>
      <c r="O78" s="64">
        <f t="shared" si="24"/>
        <v>3610576</v>
      </c>
      <c r="P78" s="12">
        <f t="shared" si="17"/>
        <v>50529</v>
      </c>
      <c r="Q78" s="51">
        <f t="shared" si="18"/>
        <v>1.4193351941701893E-2</v>
      </c>
      <c r="R78" s="54">
        <f t="shared" si="19"/>
        <v>-2.8999999999999773</v>
      </c>
      <c r="S78" s="42">
        <f t="shared" si="20"/>
        <v>-6.3750274785666682E-3</v>
      </c>
      <c r="U78" s="1">
        <f t="shared" si="25"/>
        <v>7988</v>
      </c>
      <c r="V78" s="2"/>
      <c r="W78" s="26"/>
    </row>
    <row r="79" spans="1:23" ht="14.6" x14ac:dyDescent="0.4">
      <c r="A79" s="1">
        <f t="shared" si="26"/>
        <v>72</v>
      </c>
      <c r="B79" s="67">
        <v>1368</v>
      </c>
      <c r="C79" s="67">
        <v>1368</v>
      </c>
      <c r="D79" s="23" t="s">
        <v>94</v>
      </c>
      <c r="E79" s="35">
        <v>757.2</v>
      </c>
      <c r="F79" s="45">
        <v>7826</v>
      </c>
      <c r="G79" s="60">
        <v>5925847</v>
      </c>
      <c r="H79" s="45">
        <v>0</v>
      </c>
      <c r="I79" s="60">
        <f t="shared" si="21"/>
        <v>5925847</v>
      </c>
      <c r="J79" s="48">
        <v>762.5</v>
      </c>
      <c r="K79" s="11">
        <f t="shared" si="15"/>
        <v>7983</v>
      </c>
      <c r="L79" s="11">
        <f t="shared" si="22"/>
        <v>7988</v>
      </c>
      <c r="M79" s="64">
        <f t="shared" si="23"/>
        <v>6090850</v>
      </c>
      <c r="N79" s="11">
        <f t="shared" si="16"/>
        <v>0</v>
      </c>
      <c r="O79" s="64">
        <f t="shared" si="24"/>
        <v>6090850</v>
      </c>
      <c r="P79" s="12">
        <f t="shared" si="17"/>
        <v>165003</v>
      </c>
      <c r="Q79" s="51">
        <f t="shared" si="18"/>
        <v>2.7844627105627264E-2</v>
      </c>
      <c r="R79" s="54">
        <f t="shared" si="19"/>
        <v>5.2999999999999545</v>
      </c>
      <c r="S79" s="42">
        <f t="shared" si="20"/>
        <v>6.9994717379819786E-3</v>
      </c>
      <c r="U79" s="1">
        <f t="shared" si="25"/>
        <v>7988</v>
      </c>
      <c r="V79" s="2"/>
      <c r="W79" s="26"/>
    </row>
    <row r="80" spans="1:23" ht="14.6" x14ac:dyDescent="0.4">
      <c r="A80" s="1">
        <f t="shared" si="26"/>
        <v>73</v>
      </c>
      <c r="B80" s="67">
        <v>1413</v>
      </c>
      <c r="C80" s="67">
        <v>1413</v>
      </c>
      <c r="D80" s="23" t="s">
        <v>95</v>
      </c>
      <c r="E80" s="35">
        <v>435</v>
      </c>
      <c r="F80" s="45">
        <v>7938</v>
      </c>
      <c r="G80" s="60">
        <v>3453030</v>
      </c>
      <c r="H80" s="45">
        <v>0</v>
      </c>
      <c r="I80" s="60">
        <f t="shared" si="21"/>
        <v>3453030</v>
      </c>
      <c r="J80" s="48">
        <v>440.4</v>
      </c>
      <c r="K80" s="11">
        <f t="shared" si="15"/>
        <v>8095</v>
      </c>
      <c r="L80" s="11">
        <f t="shared" si="22"/>
        <v>8095</v>
      </c>
      <c r="M80" s="64">
        <f t="shared" si="23"/>
        <v>3565038</v>
      </c>
      <c r="N80" s="11">
        <f t="shared" si="16"/>
        <v>0</v>
      </c>
      <c r="O80" s="64">
        <f t="shared" si="24"/>
        <v>3565038</v>
      </c>
      <c r="P80" s="12">
        <f t="shared" si="17"/>
        <v>112008</v>
      </c>
      <c r="Q80" s="51">
        <f t="shared" si="18"/>
        <v>3.2437598283246889E-2</v>
      </c>
      <c r="R80" s="54">
        <f t="shared" si="19"/>
        <v>5.3999999999999773</v>
      </c>
      <c r="S80" s="42">
        <f t="shared" si="20"/>
        <v>1.2413793103448223E-2</v>
      </c>
      <c r="U80" s="1">
        <f t="shared" si="25"/>
        <v>8095</v>
      </c>
      <c r="V80" s="2"/>
      <c r="W80" s="26"/>
    </row>
    <row r="81" spans="1:23" ht="14.6" x14ac:dyDescent="0.4">
      <c r="A81" s="1">
        <f t="shared" si="26"/>
        <v>74</v>
      </c>
      <c r="B81" s="67">
        <v>1431</v>
      </c>
      <c r="C81" s="67">
        <v>1431</v>
      </c>
      <c r="D81" s="23" t="s">
        <v>96</v>
      </c>
      <c r="E81" s="35">
        <v>376.2</v>
      </c>
      <c r="F81" s="45">
        <v>7838</v>
      </c>
      <c r="G81" s="60">
        <v>2948656</v>
      </c>
      <c r="H81" s="45">
        <v>2482</v>
      </c>
      <c r="I81" s="60">
        <f t="shared" si="21"/>
        <v>2951138</v>
      </c>
      <c r="J81" s="48">
        <v>396.1</v>
      </c>
      <c r="K81" s="11">
        <f t="shared" si="15"/>
        <v>7995</v>
      </c>
      <c r="L81" s="11">
        <f t="shared" si="22"/>
        <v>7995</v>
      </c>
      <c r="M81" s="64">
        <f t="shared" si="23"/>
        <v>3166819.5</v>
      </c>
      <c r="N81" s="11">
        <f t="shared" si="16"/>
        <v>0</v>
      </c>
      <c r="O81" s="64">
        <f t="shared" si="24"/>
        <v>3166819.5</v>
      </c>
      <c r="P81" s="12">
        <f t="shared" si="17"/>
        <v>215681.5</v>
      </c>
      <c r="Q81" s="51">
        <f t="shared" si="18"/>
        <v>7.3084179729988902E-2</v>
      </c>
      <c r="R81" s="54">
        <f t="shared" si="19"/>
        <v>19.900000000000034</v>
      </c>
      <c r="S81" s="42">
        <f t="shared" si="20"/>
        <v>5.2897395002658255E-2</v>
      </c>
      <c r="U81" s="1">
        <f t="shared" si="25"/>
        <v>7995</v>
      </c>
      <c r="V81" s="2"/>
      <c r="W81" s="26"/>
    </row>
    <row r="82" spans="1:23" ht="14.6" x14ac:dyDescent="0.4">
      <c r="A82" s="1">
        <f t="shared" si="26"/>
        <v>75</v>
      </c>
      <c r="B82" s="67">
        <v>1476</v>
      </c>
      <c r="C82" s="67">
        <v>1476</v>
      </c>
      <c r="D82" s="24" t="s">
        <v>97</v>
      </c>
      <c r="E82" s="36">
        <v>8632.4</v>
      </c>
      <c r="F82" s="46">
        <v>7860</v>
      </c>
      <c r="G82" s="61">
        <v>67850664</v>
      </c>
      <c r="H82" s="46">
        <v>0</v>
      </c>
      <c r="I82" s="61">
        <f t="shared" si="21"/>
        <v>67850664</v>
      </c>
      <c r="J82" s="49">
        <v>8458.1</v>
      </c>
      <c r="K82" s="13">
        <f t="shared" si="15"/>
        <v>8017</v>
      </c>
      <c r="L82" s="13">
        <f t="shared" si="22"/>
        <v>8017</v>
      </c>
      <c r="M82" s="65">
        <f t="shared" si="23"/>
        <v>67808587.700000003</v>
      </c>
      <c r="N82" s="13">
        <f t="shared" si="16"/>
        <v>720582.93999999762</v>
      </c>
      <c r="O82" s="65">
        <f t="shared" si="24"/>
        <v>68529170.640000001</v>
      </c>
      <c r="P82" s="14">
        <f t="shared" si="17"/>
        <v>678506.6400000006</v>
      </c>
      <c r="Q82" s="52">
        <f t="shared" si="18"/>
        <v>1.0000000000000009E-2</v>
      </c>
      <c r="R82" s="55">
        <f t="shared" si="19"/>
        <v>-174.29999999999927</v>
      </c>
      <c r="S82" s="43">
        <f t="shared" si="20"/>
        <v>-2.0191372040220482E-2</v>
      </c>
      <c r="U82" s="1">
        <f t="shared" si="25"/>
        <v>8017</v>
      </c>
      <c r="V82" s="2"/>
      <c r="W82" s="26"/>
    </row>
    <row r="83" spans="1:23" ht="14.6" x14ac:dyDescent="0.4">
      <c r="A83" s="1">
        <f t="shared" si="26"/>
        <v>76</v>
      </c>
      <c r="B83" s="67">
        <v>1503</v>
      </c>
      <c r="C83" s="67">
        <v>1503</v>
      </c>
      <c r="D83" s="23" t="s">
        <v>98</v>
      </c>
      <c r="E83" s="35">
        <v>1369.4</v>
      </c>
      <c r="F83" s="45">
        <v>7826</v>
      </c>
      <c r="G83" s="60">
        <v>10716924</v>
      </c>
      <c r="H83" s="45">
        <v>55832</v>
      </c>
      <c r="I83" s="60">
        <f t="shared" si="21"/>
        <v>10772756</v>
      </c>
      <c r="J83" s="48">
        <v>1330.5</v>
      </c>
      <c r="K83" s="11">
        <f t="shared" si="15"/>
        <v>7983</v>
      </c>
      <c r="L83" s="11">
        <f t="shared" si="22"/>
        <v>7988</v>
      </c>
      <c r="M83" s="64">
        <f t="shared" si="23"/>
        <v>10628034</v>
      </c>
      <c r="N83" s="11">
        <f t="shared" si="16"/>
        <v>196059.24000000022</v>
      </c>
      <c r="O83" s="64">
        <f t="shared" si="24"/>
        <v>10824093.24</v>
      </c>
      <c r="P83" s="12">
        <f t="shared" si="17"/>
        <v>51337.240000000224</v>
      </c>
      <c r="Q83" s="51">
        <f t="shared" si="18"/>
        <v>4.7654694861742177E-3</v>
      </c>
      <c r="R83" s="54">
        <f t="shared" si="19"/>
        <v>-38.900000000000091</v>
      </c>
      <c r="S83" s="42">
        <f t="shared" si="20"/>
        <v>-2.8406601431283839E-2</v>
      </c>
      <c r="U83" s="1">
        <f t="shared" si="25"/>
        <v>7988</v>
      </c>
      <c r="V83" s="2"/>
      <c r="W83" s="26"/>
    </row>
    <row r="84" spans="1:23" ht="14.6" x14ac:dyDescent="0.4">
      <c r="A84" s="1">
        <f t="shared" si="26"/>
        <v>77</v>
      </c>
      <c r="B84" s="67">
        <v>1576</v>
      </c>
      <c r="C84" s="67">
        <v>1576</v>
      </c>
      <c r="D84" s="23" t="s">
        <v>99</v>
      </c>
      <c r="E84" s="35">
        <v>3501.5</v>
      </c>
      <c r="F84" s="45">
        <v>7826</v>
      </c>
      <c r="G84" s="60">
        <v>27402739</v>
      </c>
      <c r="H84" s="45">
        <v>0</v>
      </c>
      <c r="I84" s="60">
        <f t="shared" si="21"/>
        <v>27402739</v>
      </c>
      <c r="J84" s="48">
        <v>3446.3</v>
      </c>
      <c r="K84" s="11">
        <f t="shared" si="15"/>
        <v>7983</v>
      </c>
      <c r="L84" s="11">
        <f t="shared" si="22"/>
        <v>7988</v>
      </c>
      <c r="M84" s="64">
        <f t="shared" si="23"/>
        <v>27529044.400000002</v>
      </c>
      <c r="N84" s="11">
        <f>MAX((G84*1.01)-M84,0)</f>
        <v>147721.98999999836</v>
      </c>
      <c r="O84" s="64">
        <f>M84+N84</f>
        <v>27676766.390000001</v>
      </c>
      <c r="P84" s="12">
        <f>O84-I84</f>
        <v>274027.3900000006</v>
      </c>
      <c r="Q84" s="51">
        <f>P84/I84</f>
        <v>1.0000000000000021E-2</v>
      </c>
      <c r="R84" s="54">
        <f t="shared" si="19"/>
        <v>-55.199999999999818</v>
      </c>
      <c r="S84" s="42">
        <f t="shared" si="20"/>
        <v>-1.57646722833071E-2</v>
      </c>
      <c r="U84" s="1">
        <f t="shared" si="25"/>
        <v>7988</v>
      </c>
      <c r="V84" s="2"/>
      <c r="W84" s="26"/>
    </row>
    <row r="85" spans="1:23" ht="14.6" x14ac:dyDescent="0.4">
      <c r="A85" s="1">
        <f t="shared" si="26"/>
        <v>78</v>
      </c>
      <c r="B85" s="67">
        <v>1602</v>
      </c>
      <c r="C85" s="67">
        <v>1602</v>
      </c>
      <c r="D85" s="23" t="s">
        <v>100</v>
      </c>
      <c r="E85" s="35">
        <v>442.1</v>
      </c>
      <c r="F85" s="45">
        <v>7826</v>
      </c>
      <c r="G85" s="60">
        <v>3459875</v>
      </c>
      <c r="H85" s="45">
        <v>0</v>
      </c>
      <c r="I85" s="60">
        <f t="shared" si="21"/>
        <v>3459875</v>
      </c>
      <c r="J85" s="48">
        <v>419.9</v>
      </c>
      <c r="K85" s="11">
        <f t="shared" si="15"/>
        <v>7983</v>
      </c>
      <c r="L85" s="11">
        <f t="shared" si="22"/>
        <v>7988</v>
      </c>
      <c r="M85" s="64">
        <f t="shared" si="23"/>
        <v>3354161.1999999997</v>
      </c>
      <c r="N85" s="11">
        <f t="shared" ref="N85:N148" si="27">MAX((G85*1.01)-M85,0)</f>
        <v>140312.55000000028</v>
      </c>
      <c r="O85" s="64">
        <f t="shared" si="24"/>
        <v>3494473.75</v>
      </c>
      <c r="P85" s="12">
        <f t="shared" ref="P85:P148" si="28">O85-I85</f>
        <v>34598.75</v>
      </c>
      <c r="Q85" s="51">
        <f t="shared" ref="Q85:Q148" si="29">P85/I85</f>
        <v>0.01</v>
      </c>
      <c r="R85" s="54">
        <f t="shared" si="19"/>
        <v>-22.200000000000045</v>
      </c>
      <c r="S85" s="42">
        <f t="shared" si="20"/>
        <v>-5.0214883510518081E-2</v>
      </c>
      <c r="U85" s="1">
        <f t="shared" si="25"/>
        <v>7988</v>
      </c>
      <c r="V85" s="2"/>
      <c r="W85" s="26"/>
    </row>
    <row r="86" spans="1:23" ht="14.6" x14ac:dyDescent="0.4">
      <c r="A86" s="1">
        <f t="shared" si="26"/>
        <v>79</v>
      </c>
      <c r="B86" s="67">
        <v>1611</v>
      </c>
      <c r="C86" s="67">
        <v>1611</v>
      </c>
      <c r="D86" s="23" t="s">
        <v>101</v>
      </c>
      <c r="E86" s="35">
        <v>13786.1</v>
      </c>
      <c r="F86" s="45">
        <v>7826</v>
      </c>
      <c r="G86" s="60">
        <v>107890019</v>
      </c>
      <c r="H86" s="45">
        <v>1337399</v>
      </c>
      <c r="I86" s="60">
        <f t="shared" si="21"/>
        <v>109227418</v>
      </c>
      <c r="J86" s="48">
        <v>13566.8</v>
      </c>
      <c r="K86" s="11">
        <f t="shared" si="15"/>
        <v>7983</v>
      </c>
      <c r="L86" s="11">
        <f t="shared" si="22"/>
        <v>7988</v>
      </c>
      <c r="M86" s="64">
        <f t="shared" si="23"/>
        <v>108371598.39999999</v>
      </c>
      <c r="N86" s="11">
        <f t="shared" si="27"/>
        <v>597320.79000000656</v>
      </c>
      <c r="O86" s="64">
        <f t="shared" si="24"/>
        <v>108968919.19</v>
      </c>
      <c r="P86" s="12">
        <f t="shared" si="28"/>
        <v>-258498.81000000238</v>
      </c>
      <c r="Q86" s="51">
        <f t="shared" si="29"/>
        <v>-2.3666110097009013E-3</v>
      </c>
      <c r="R86" s="54">
        <f t="shared" si="19"/>
        <v>-219.30000000000109</v>
      </c>
      <c r="S86" s="42">
        <f t="shared" si="20"/>
        <v>-1.5907326945256532E-2</v>
      </c>
      <c r="U86" s="1">
        <f t="shared" si="25"/>
        <v>7988</v>
      </c>
      <c r="V86" s="2"/>
      <c r="W86" s="26"/>
    </row>
    <row r="87" spans="1:23" ht="14.6" x14ac:dyDescent="0.4">
      <c r="A87" s="1">
        <f t="shared" si="26"/>
        <v>80</v>
      </c>
      <c r="B87" s="67">
        <v>1619</v>
      </c>
      <c r="C87" s="67">
        <v>1619</v>
      </c>
      <c r="D87" s="24" t="s">
        <v>102</v>
      </c>
      <c r="E87" s="36">
        <v>1117.9000000000001</v>
      </c>
      <c r="F87" s="46">
        <v>7826</v>
      </c>
      <c r="G87" s="61">
        <v>8748685</v>
      </c>
      <c r="H87" s="46">
        <v>109343</v>
      </c>
      <c r="I87" s="61">
        <f t="shared" si="21"/>
        <v>8858028</v>
      </c>
      <c r="J87" s="49">
        <v>1079.2</v>
      </c>
      <c r="K87" s="13">
        <f t="shared" si="15"/>
        <v>7983</v>
      </c>
      <c r="L87" s="13">
        <f t="shared" si="22"/>
        <v>7988</v>
      </c>
      <c r="M87" s="65">
        <f t="shared" si="23"/>
        <v>8620649.5999999996</v>
      </c>
      <c r="N87" s="13">
        <f t="shared" si="27"/>
        <v>215522.25</v>
      </c>
      <c r="O87" s="65">
        <f t="shared" si="24"/>
        <v>8836171.8499999996</v>
      </c>
      <c r="P87" s="14">
        <f t="shared" si="28"/>
        <v>-21856.150000000373</v>
      </c>
      <c r="Q87" s="52">
        <f t="shared" si="29"/>
        <v>-2.4673832595697794E-3</v>
      </c>
      <c r="R87" s="55">
        <f t="shared" si="19"/>
        <v>-38.700000000000045</v>
      </c>
      <c r="S87" s="43">
        <f t="shared" si="20"/>
        <v>-3.4618481080597584E-2</v>
      </c>
      <c r="U87" s="1">
        <f t="shared" si="25"/>
        <v>7988</v>
      </c>
      <c r="V87" s="2"/>
      <c r="W87" s="26"/>
    </row>
    <row r="88" spans="1:23" ht="14.6" x14ac:dyDescent="0.4">
      <c r="A88" s="1">
        <f t="shared" si="26"/>
        <v>81</v>
      </c>
      <c r="B88" s="67">
        <v>1638</v>
      </c>
      <c r="C88" s="67">
        <v>1638</v>
      </c>
      <c r="D88" s="23" t="s">
        <v>103</v>
      </c>
      <c r="E88" s="35">
        <v>1508.6</v>
      </c>
      <c r="F88" s="45">
        <v>7826</v>
      </c>
      <c r="G88" s="60">
        <v>11806304</v>
      </c>
      <c r="H88" s="45">
        <v>0</v>
      </c>
      <c r="I88" s="60">
        <f t="shared" si="21"/>
        <v>11806304</v>
      </c>
      <c r="J88" s="48">
        <v>1450.4</v>
      </c>
      <c r="K88" s="11">
        <f t="shared" si="15"/>
        <v>7983</v>
      </c>
      <c r="L88" s="11">
        <f t="shared" si="22"/>
        <v>7988</v>
      </c>
      <c r="M88" s="64">
        <f t="shared" si="23"/>
        <v>11585795.200000001</v>
      </c>
      <c r="N88" s="11">
        <f t="shared" si="27"/>
        <v>338571.83999999985</v>
      </c>
      <c r="O88" s="64">
        <f t="shared" si="24"/>
        <v>11924367.040000001</v>
      </c>
      <c r="P88" s="12">
        <f t="shared" si="28"/>
        <v>118063.04000000097</v>
      </c>
      <c r="Q88" s="51">
        <f t="shared" si="29"/>
        <v>1.0000000000000082E-2</v>
      </c>
      <c r="R88" s="54">
        <f t="shared" si="19"/>
        <v>-58.199999999999818</v>
      </c>
      <c r="S88" s="42">
        <f t="shared" si="20"/>
        <v>-3.8578814795174214E-2</v>
      </c>
      <c r="U88" s="1">
        <f t="shared" si="25"/>
        <v>7988</v>
      </c>
      <c r="V88" s="2"/>
      <c r="W88" s="26"/>
    </row>
    <row r="89" spans="1:23" ht="14.6" x14ac:dyDescent="0.4">
      <c r="A89" s="1">
        <f t="shared" si="26"/>
        <v>82</v>
      </c>
      <c r="B89" s="67">
        <v>1675</v>
      </c>
      <c r="C89" s="67">
        <v>1675</v>
      </c>
      <c r="D89" s="23" t="s">
        <v>104</v>
      </c>
      <c r="E89" s="35">
        <v>183</v>
      </c>
      <c r="F89" s="45">
        <v>7966</v>
      </c>
      <c r="G89" s="60">
        <v>1457778</v>
      </c>
      <c r="H89" s="45">
        <v>112772</v>
      </c>
      <c r="I89" s="60">
        <f t="shared" si="21"/>
        <v>1570550</v>
      </c>
      <c r="J89" s="48">
        <v>172</v>
      </c>
      <c r="K89" s="11">
        <f t="shared" si="15"/>
        <v>8123</v>
      </c>
      <c r="L89" s="11">
        <f t="shared" si="22"/>
        <v>8123</v>
      </c>
      <c r="M89" s="64">
        <f t="shared" si="23"/>
        <v>1397156</v>
      </c>
      <c r="N89" s="11">
        <f t="shared" si="27"/>
        <v>75199.780000000028</v>
      </c>
      <c r="O89" s="64">
        <f t="shared" si="24"/>
        <v>1472355.78</v>
      </c>
      <c r="P89" s="12">
        <f t="shared" si="28"/>
        <v>-98194.219999999972</v>
      </c>
      <c r="Q89" s="51">
        <f t="shared" si="29"/>
        <v>-6.2522186495176837E-2</v>
      </c>
      <c r="R89" s="54">
        <f t="shared" si="19"/>
        <v>-11</v>
      </c>
      <c r="S89" s="42">
        <f t="shared" si="20"/>
        <v>-6.0109289617486336E-2</v>
      </c>
      <c r="U89" s="1">
        <f t="shared" si="25"/>
        <v>8123</v>
      </c>
      <c r="V89" s="2"/>
      <c r="W89" s="26"/>
    </row>
    <row r="90" spans="1:23" ht="14.6" x14ac:dyDescent="0.4">
      <c r="A90" s="1">
        <f t="shared" si="26"/>
        <v>83</v>
      </c>
      <c r="B90" s="67">
        <v>1701</v>
      </c>
      <c r="C90" s="67">
        <v>1701</v>
      </c>
      <c r="D90" s="23" t="s">
        <v>105</v>
      </c>
      <c r="E90" s="35">
        <v>1958.5</v>
      </c>
      <c r="F90" s="45">
        <v>7826</v>
      </c>
      <c r="G90" s="60">
        <v>15327221</v>
      </c>
      <c r="H90" s="45">
        <v>298288</v>
      </c>
      <c r="I90" s="60">
        <f t="shared" si="21"/>
        <v>15625509</v>
      </c>
      <c r="J90" s="48">
        <v>1977</v>
      </c>
      <c r="K90" s="11">
        <f t="shared" si="15"/>
        <v>7983</v>
      </c>
      <c r="L90" s="11">
        <f t="shared" si="22"/>
        <v>7988</v>
      </c>
      <c r="M90" s="64">
        <f t="shared" si="23"/>
        <v>15792276</v>
      </c>
      <c r="N90" s="11">
        <f t="shared" si="27"/>
        <v>0</v>
      </c>
      <c r="O90" s="64">
        <f t="shared" si="24"/>
        <v>15792276</v>
      </c>
      <c r="P90" s="12">
        <f t="shared" si="28"/>
        <v>166767</v>
      </c>
      <c r="Q90" s="51">
        <f t="shared" si="29"/>
        <v>1.067274032481118E-2</v>
      </c>
      <c r="R90" s="54">
        <f t="shared" si="19"/>
        <v>18.5</v>
      </c>
      <c r="S90" s="42">
        <f t="shared" si="20"/>
        <v>9.4460045953535868E-3</v>
      </c>
      <c r="U90" s="1">
        <f t="shared" si="25"/>
        <v>7988</v>
      </c>
      <c r="V90" s="2"/>
      <c r="W90" s="26"/>
    </row>
    <row r="91" spans="1:23" ht="14.6" x14ac:dyDescent="0.4">
      <c r="A91" s="1">
        <f t="shared" si="26"/>
        <v>84</v>
      </c>
      <c r="B91" s="67">
        <v>1719</v>
      </c>
      <c r="C91" s="67">
        <v>1719</v>
      </c>
      <c r="D91" s="23" t="s">
        <v>106</v>
      </c>
      <c r="E91" s="35">
        <v>864.3</v>
      </c>
      <c r="F91" s="45">
        <v>7826</v>
      </c>
      <c r="G91" s="60">
        <v>6764012</v>
      </c>
      <c r="H91" s="45">
        <v>0</v>
      </c>
      <c r="I91" s="60">
        <f t="shared" si="21"/>
        <v>6764012</v>
      </c>
      <c r="J91" s="48">
        <v>872.2</v>
      </c>
      <c r="K91" s="11">
        <f t="shared" si="15"/>
        <v>7983</v>
      </c>
      <c r="L91" s="11">
        <f t="shared" si="22"/>
        <v>7988</v>
      </c>
      <c r="M91" s="64">
        <f t="shared" si="23"/>
        <v>6967133.6000000006</v>
      </c>
      <c r="N91" s="11">
        <f t="shared" si="27"/>
        <v>0</v>
      </c>
      <c r="O91" s="64">
        <f t="shared" si="24"/>
        <v>6967133.6000000006</v>
      </c>
      <c r="P91" s="12">
        <f t="shared" si="28"/>
        <v>203121.60000000056</v>
      </c>
      <c r="Q91" s="51">
        <f t="shared" si="29"/>
        <v>3.0029751573474525E-2</v>
      </c>
      <c r="R91" s="54">
        <f t="shared" si="19"/>
        <v>7.9000000000000909</v>
      </c>
      <c r="S91" s="42">
        <f t="shared" si="20"/>
        <v>9.1403447876895662E-3</v>
      </c>
      <c r="U91" s="1">
        <f t="shared" si="25"/>
        <v>7988</v>
      </c>
      <c r="V91" s="2"/>
      <c r="W91" s="26"/>
    </row>
    <row r="92" spans="1:23" ht="14.6" x14ac:dyDescent="0.4">
      <c r="A92" s="1">
        <f t="shared" si="26"/>
        <v>85</v>
      </c>
      <c r="B92" s="67">
        <v>1737</v>
      </c>
      <c r="C92" s="67">
        <v>1737</v>
      </c>
      <c r="D92" s="24" t="s">
        <v>107</v>
      </c>
      <c r="E92" s="36">
        <v>30801.7</v>
      </c>
      <c r="F92" s="46">
        <v>7859</v>
      </c>
      <c r="G92" s="61">
        <v>242070560</v>
      </c>
      <c r="H92" s="46">
        <v>0</v>
      </c>
      <c r="I92" s="61">
        <f t="shared" si="21"/>
        <v>242070560</v>
      </c>
      <c r="J92" s="49">
        <v>30836.3</v>
      </c>
      <c r="K92" s="13">
        <f t="shared" si="15"/>
        <v>8016</v>
      </c>
      <c r="L92" s="13">
        <f t="shared" si="22"/>
        <v>8016</v>
      </c>
      <c r="M92" s="65">
        <f t="shared" si="23"/>
        <v>247183780.79999998</v>
      </c>
      <c r="N92" s="13">
        <f t="shared" si="27"/>
        <v>0</v>
      </c>
      <c r="O92" s="65">
        <f t="shared" si="24"/>
        <v>247183780.79999998</v>
      </c>
      <c r="P92" s="14">
        <f t="shared" si="28"/>
        <v>5113220.7999999821</v>
      </c>
      <c r="Q92" s="52">
        <f t="shared" si="29"/>
        <v>2.1122852774827231E-2</v>
      </c>
      <c r="R92" s="55">
        <f t="shared" si="19"/>
        <v>34.599999999998545</v>
      </c>
      <c r="S92" s="43">
        <f t="shared" si="20"/>
        <v>1.1233146222448288E-3</v>
      </c>
      <c r="U92" s="1">
        <f t="shared" si="25"/>
        <v>8016</v>
      </c>
      <c r="V92" s="2"/>
      <c r="W92" s="26"/>
    </row>
    <row r="93" spans="1:23" ht="14.6" x14ac:dyDescent="0.4">
      <c r="A93" s="1">
        <f t="shared" si="26"/>
        <v>86</v>
      </c>
      <c r="B93" s="67">
        <v>1782</v>
      </c>
      <c r="C93" s="67">
        <v>1782</v>
      </c>
      <c r="D93" s="23" t="s">
        <v>108</v>
      </c>
      <c r="E93" s="35">
        <v>87</v>
      </c>
      <c r="F93" s="45">
        <v>7826</v>
      </c>
      <c r="G93" s="60">
        <v>680862</v>
      </c>
      <c r="H93" s="45">
        <v>182809</v>
      </c>
      <c r="I93" s="60">
        <f t="shared" si="21"/>
        <v>863671</v>
      </c>
      <c r="J93" s="48">
        <v>90</v>
      </c>
      <c r="K93" s="11">
        <f t="shared" si="15"/>
        <v>7983</v>
      </c>
      <c r="L93" s="11">
        <f t="shared" si="22"/>
        <v>7988</v>
      </c>
      <c r="M93" s="64">
        <f t="shared" si="23"/>
        <v>718920</v>
      </c>
      <c r="N93" s="11">
        <f t="shared" si="27"/>
        <v>0</v>
      </c>
      <c r="O93" s="64">
        <f t="shared" si="24"/>
        <v>718920</v>
      </c>
      <c r="P93" s="12">
        <f t="shared" si="28"/>
        <v>-144751</v>
      </c>
      <c r="Q93" s="51">
        <f t="shared" si="29"/>
        <v>-0.16759969942258104</v>
      </c>
      <c r="R93" s="54">
        <f t="shared" si="19"/>
        <v>3</v>
      </c>
      <c r="S93" s="42">
        <f t="shared" si="20"/>
        <v>3.4482758620689655E-2</v>
      </c>
      <c r="U93" s="1">
        <f t="shared" si="25"/>
        <v>7988</v>
      </c>
      <c r="V93" s="2"/>
      <c r="W93" s="26"/>
    </row>
    <row r="94" spans="1:23" ht="14.6" x14ac:dyDescent="0.4">
      <c r="A94" s="1">
        <f t="shared" si="26"/>
        <v>87</v>
      </c>
      <c r="B94" s="67">
        <v>1791</v>
      </c>
      <c r="C94" s="67">
        <v>1791</v>
      </c>
      <c r="D94" s="23" t="s">
        <v>109</v>
      </c>
      <c r="E94" s="35">
        <v>872.5</v>
      </c>
      <c r="F94" s="45">
        <v>7826</v>
      </c>
      <c r="G94" s="60">
        <v>6828185</v>
      </c>
      <c r="H94" s="45">
        <v>0</v>
      </c>
      <c r="I94" s="60">
        <f t="shared" si="21"/>
        <v>6828185</v>
      </c>
      <c r="J94" s="48">
        <v>851.6</v>
      </c>
      <c r="K94" s="11">
        <f t="shared" si="15"/>
        <v>7983</v>
      </c>
      <c r="L94" s="11">
        <f t="shared" si="22"/>
        <v>7988</v>
      </c>
      <c r="M94" s="64">
        <f t="shared" si="23"/>
        <v>6802580.7999999998</v>
      </c>
      <c r="N94" s="11">
        <f t="shared" si="27"/>
        <v>93886.049999999814</v>
      </c>
      <c r="O94" s="64">
        <f t="shared" si="24"/>
        <v>6896466.8499999996</v>
      </c>
      <c r="P94" s="12">
        <f t="shared" si="28"/>
        <v>68281.849999999627</v>
      </c>
      <c r="Q94" s="51">
        <f t="shared" si="29"/>
        <v>9.9999999999999447E-3</v>
      </c>
      <c r="R94" s="54">
        <f t="shared" si="19"/>
        <v>-20.899999999999977</v>
      </c>
      <c r="S94" s="42">
        <f t="shared" si="20"/>
        <v>-2.3954154727793671E-2</v>
      </c>
      <c r="U94" s="1">
        <f t="shared" si="25"/>
        <v>7988</v>
      </c>
      <c r="V94" s="2"/>
      <c r="W94" s="26"/>
    </row>
    <row r="95" spans="1:23" ht="14.6" x14ac:dyDescent="0.4">
      <c r="A95" s="1">
        <f t="shared" si="26"/>
        <v>88</v>
      </c>
      <c r="B95" s="67">
        <v>1863</v>
      </c>
      <c r="C95" s="67">
        <v>1863</v>
      </c>
      <c r="D95" s="23" t="s">
        <v>110</v>
      </c>
      <c r="E95" s="35">
        <v>9996</v>
      </c>
      <c r="F95" s="45">
        <v>7826</v>
      </c>
      <c r="G95" s="60">
        <v>78228696</v>
      </c>
      <c r="H95" s="45">
        <v>0</v>
      </c>
      <c r="I95" s="60">
        <f t="shared" si="21"/>
        <v>78228696</v>
      </c>
      <c r="J95" s="48">
        <v>9862.9</v>
      </c>
      <c r="K95" s="11">
        <f t="shared" si="15"/>
        <v>7983</v>
      </c>
      <c r="L95" s="11">
        <f t="shared" si="22"/>
        <v>7988</v>
      </c>
      <c r="M95" s="64">
        <f t="shared" si="23"/>
        <v>78784845.200000003</v>
      </c>
      <c r="N95" s="11">
        <f t="shared" si="27"/>
        <v>226137.75999999046</v>
      </c>
      <c r="O95" s="64">
        <f t="shared" si="24"/>
        <v>79010982.959999993</v>
      </c>
      <c r="P95" s="12">
        <f t="shared" si="28"/>
        <v>782286.95999999344</v>
      </c>
      <c r="Q95" s="51">
        <f t="shared" si="29"/>
        <v>9.9999999999999169E-3</v>
      </c>
      <c r="R95" s="54">
        <f t="shared" si="19"/>
        <v>-133.10000000000036</v>
      </c>
      <c r="S95" s="42">
        <f t="shared" si="20"/>
        <v>-1.3315326130452217E-2</v>
      </c>
      <c r="U95" s="1">
        <f t="shared" si="25"/>
        <v>7988</v>
      </c>
      <c r="V95" s="2"/>
      <c r="W95" s="26"/>
    </row>
    <row r="96" spans="1:23" ht="14.6" x14ac:dyDescent="0.4">
      <c r="A96" s="1">
        <f t="shared" si="26"/>
        <v>89</v>
      </c>
      <c r="B96" s="67">
        <v>1908</v>
      </c>
      <c r="C96" s="67">
        <v>1908</v>
      </c>
      <c r="D96" s="23" t="s">
        <v>111</v>
      </c>
      <c r="E96" s="35">
        <v>359.4</v>
      </c>
      <c r="F96" s="45">
        <v>7826</v>
      </c>
      <c r="G96" s="60">
        <v>2812664</v>
      </c>
      <c r="H96" s="45">
        <v>10462</v>
      </c>
      <c r="I96" s="60">
        <f t="shared" si="21"/>
        <v>2823126</v>
      </c>
      <c r="J96" s="48">
        <v>344.5</v>
      </c>
      <c r="K96" s="11">
        <f t="shared" si="15"/>
        <v>7983</v>
      </c>
      <c r="L96" s="11">
        <f t="shared" si="22"/>
        <v>7988</v>
      </c>
      <c r="M96" s="64">
        <f t="shared" si="23"/>
        <v>2751866</v>
      </c>
      <c r="N96" s="11">
        <f t="shared" si="27"/>
        <v>88924.64000000013</v>
      </c>
      <c r="O96" s="64">
        <f t="shared" si="24"/>
        <v>2840790.64</v>
      </c>
      <c r="P96" s="12">
        <f t="shared" si="28"/>
        <v>17664.64000000013</v>
      </c>
      <c r="Q96" s="51">
        <f t="shared" si="29"/>
        <v>6.2571206527799791E-3</v>
      </c>
      <c r="R96" s="54">
        <f t="shared" si="19"/>
        <v>-14.899999999999977</v>
      </c>
      <c r="S96" s="42">
        <f t="shared" si="20"/>
        <v>-4.1457985531441227E-2</v>
      </c>
      <c r="U96" s="1">
        <f t="shared" si="25"/>
        <v>7988</v>
      </c>
      <c r="V96" s="2"/>
      <c r="W96" s="26"/>
    </row>
    <row r="97" spans="1:24" ht="14.6" x14ac:dyDescent="0.4">
      <c r="A97" s="1">
        <f t="shared" si="26"/>
        <v>90</v>
      </c>
      <c r="B97" s="67">
        <v>1926</v>
      </c>
      <c r="C97" s="67">
        <v>1926</v>
      </c>
      <c r="D97" s="24" t="s">
        <v>112</v>
      </c>
      <c r="E97" s="36">
        <v>490.3</v>
      </c>
      <c r="F97" s="46">
        <v>7837</v>
      </c>
      <c r="G97" s="61">
        <v>3842481</v>
      </c>
      <c r="H97" s="46">
        <v>45778</v>
      </c>
      <c r="I97" s="61">
        <f t="shared" si="21"/>
        <v>3888259</v>
      </c>
      <c r="J97" s="49">
        <v>470.7</v>
      </c>
      <c r="K97" s="13">
        <f t="shared" si="15"/>
        <v>7994</v>
      </c>
      <c r="L97" s="13">
        <f t="shared" si="22"/>
        <v>7994</v>
      </c>
      <c r="M97" s="65">
        <f t="shared" si="23"/>
        <v>3762775.8</v>
      </c>
      <c r="N97" s="13">
        <f t="shared" si="27"/>
        <v>118130.01000000024</v>
      </c>
      <c r="O97" s="65">
        <f t="shared" si="24"/>
        <v>3880905.81</v>
      </c>
      <c r="P97" s="14">
        <f t="shared" si="28"/>
        <v>-7353.1899999999441</v>
      </c>
      <c r="Q97" s="52">
        <f t="shared" si="29"/>
        <v>-1.8911265941903418E-3</v>
      </c>
      <c r="R97" s="55">
        <f t="shared" si="19"/>
        <v>-19.600000000000023</v>
      </c>
      <c r="S97" s="43">
        <f t="shared" si="20"/>
        <v>-3.9975525188660051E-2</v>
      </c>
      <c r="U97" s="1">
        <f t="shared" si="25"/>
        <v>7994</v>
      </c>
      <c r="V97" s="2"/>
      <c r="W97" s="26"/>
    </row>
    <row r="98" spans="1:24" ht="14.6" x14ac:dyDescent="0.4">
      <c r="A98" s="1">
        <f t="shared" si="26"/>
        <v>91</v>
      </c>
      <c r="B98" s="67">
        <v>1944</v>
      </c>
      <c r="C98" s="67">
        <v>1944</v>
      </c>
      <c r="D98" s="23" t="s">
        <v>113</v>
      </c>
      <c r="E98" s="35">
        <v>979.8</v>
      </c>
      <c r="F98" s="45">
        <v>7909</v>
      </c>
      <c r="G98" s="60">
        <v>7749238</v>
      </c>
      <c r="H98" s="45">
        <v>0</v>
      </c>
      <c r="I98" s="60">
        <f t="shared" si="21"/>
        <v>7749238</v>
      </c>
      <c r="J98" s="48">
        <v>975.1</v>
      </c>
      <c r="K98" s="11">
        <f t="shared" si="15"/>
        <v>8066</v>
      </c>
      <c r="L98" s="11">
        <f t="shared" si="22"/>
        <v>8066</v>
      </c>
      <c r="M98" s="64">
        <f t="shared" si="23"/>
        <v>7865156.6000000006</v>
      </c>
      <c r="N98" s="11">
        <f t="shared" si="27"/>
        <v>0</v>
      </c>
      <c r="O98" s="64">
        <f t="shared" si="24"/>
        <v>7865156.6000000006</v>
      </c>
      <c r="P98" s="12">
        <f t="shared" si="28"/>
        <v>115918.60000000056</v>
      </c>
      <c r="Q98" s="51">
        <f t="shared" si="29"/>
        <v>1.4958709488597531E-2</v>
      </c>
      <c r="R98" s="54">
        <f t="shared" si="19"/>
        <v>-4.6999999999999318</v>
      </c>
      <c r="S98" s="42">
        <f t="shared" si="20"/>
        <v>-4.7968973259848256E-3</v>
      </c>
      <c r="U98" s="1">
        <f t="shared" si="25"/>
        <v>8066</v>
      </c>
      <c r="V98" s="2"/>
      <c r="W98" s="26"/>
    </row>
    <row r="99" spans="1:24" ht="14.6" x14ac:dyDescent="0.4">
      <c r="A99" s="1">
        <f t="shared" si="26"/>
        <v>92</v>
      </c>
      <c r="B99" s="67">
        <v>1953</v>
      </c>
      <c r="C99" s="67">
        <v>1953</v>
      </c>
      <c r="D99" s="23" t="s">
        <v>114</v>
      </c>
      <c r="E99" s="35">
        <v>576.6</v>
      </c>
      <c r="F99" s="45">
        <v>7826</v>
      </c>
      <c r="G99" s="60">
        <v>4512472</v>
      </c>
      <c r="H99" s="45">
        <v>0</v>
      </c>
      <c r="I99" s="60">
        <f t="shared" si="21"/>
        <v>4512472</v>
      </c>
      <c r="J99" s="48">
        <v>573.79999999999995</v>
      </c>
      <c r="K99" s="11">
        <f t="shared" si="15"/>
        <v>7983</v>
      </c>
      <c r="L99" s="11">
        <f t="shared" si="22"/>
        <v>7988</v>
      </c>
      <c r="M99" s="64">
        <f t="shared" si="23"/>
        <v>4583514.3999999994</v>
      </c>
      <c r="N99" s="11">
        <f t="shared" si="27"/>
        <v>0</v>
      </c>
      <c r="O99" s="64">
        <f t="shared" si="24"/>
        <v>4583514.3999999994</v>
      </c>
      <c r="P99" s="12">
        <f t="shared" si="28"/>
        <v>71042.399999999441</v>
      </c>
      <c r="Q99" s="51">
        <f t="shared" si="29"/>
        <v>1.5743565832652136E-2</v>
      </c>
      <c r="R99" s="54">
        <f t="shared" si="19"/>
        <v>-2.8000000000000682</v>
      </c>
      <c r="S99" s="42">
        <f t="shared" si="20"/>
        <v>-4.856052722858252E-3</v>
      </c>
      <c r="U99" s="1">
        <f t="shared" si="25"/>
        <v>7988</v>
      </c>
      <c r="V99" s="2"/>
      <c r="W99" s="26"/>
    </row>
    <row r="100" spans="1:24" ht="14.6" x14ac:dyDescent="0.4">
      <c r="A100" s="1">
        <f t="shared" si="26"/>
        <v>93</v>
      </c>
      <c r="B100" s="67">
        <v>1963</v>
      </c>
      <c r="C100" s="67">
        <v>1963</v>
      </c>
      <c r="D100" s="23" t="s">
        <v>115</v>
      </c>
      <c r="E100" s="35">
        <v>534.5</v>
      </c>
      <c r="F100" s="45">
        <v>7826</v>
      </c>
      <c r="G100" s="60">
        <v>4182997</v>
      </c>
      <c r="H100" s="45">
        <v>0</v>
      </c>
      <c r="I100" s="60">
        <f t="shared" si="21"/>
        <v>4182997</v>
      </c>
      <c r="J100" s="48">
        <v>509.2</v>
      </c>
      <c r="K100" s="11">
        <f t="shared" si="15"/>
        <v>7983</v>
      </c>
      <c r="L100" s="11">
        <f t="shared" si="22"/>
        <v>7988</v>
      </c>
      <c r="M100" s="64">
        <f t="shared" si="23"/>
        <v>4067489.6</v>
      </c>
      <c r="N100" s="11">
        <f t="shared" si="27"/>
        <v>157337.36999999965</v>
      </c>
      <c r="O100" s="64">
        <f t="shared" si="24"/>
        <v>4224826.97</v>
      </c>
      <c r="P100" s="12">
        <f t="shared" si="28"/>
        <v>41829.969999999739</v>
      </c>
      <c r="Q100" s="51">
        <f t="shared" si="29"/>
        <v>9.9999999999999378E-3</v>
      </c>
      <c r="R100" s="54">
        <f t="shared" si="19"/>
        <v>-25.300000000000011</v>
      </c>
      <c r="S100" s="42">
        <f t="shared" si="20"/>
        <v>-4.733395696913005E-2</v>
      </c>
      <c r="U100" s="1">
        <f t="shared" si="25"/>
        <v>7988</v>
      </c>
      <c r="V100" s="2"/>
      <c r="W100" s="26"/>
    </row>
    <row r="101" spans="1:24" ht="14.6" x14ac:dyDescent="0.4">
      <c r="A101" s="1">
        <f t="shared" si="26"/>
        <v>94</v>
      </c>
      <c r="B101" s="67">
        <v>3582</v>
      </c>
      <c r="C101" s="67">
        <v>1968</v>
      </c>
      <c r="D101" s="23" t="s">
        <v>116</v>
      </c>
      <c r="E101" s="35">
        <v>511.5</v>
      </c>
      <c r="F101" s="45">
        <v>7875</v>
      </c>
      <c r="G101" s="60">
        <v>4028063</v>
      </c>
      <c r="H101" s="45">
        <v>47930</v>
      </c>
      <c r="I101" s="60">
        <f t="shared" si="21"/>
        <v>4075993</v>
      </c>
      <c r="J101" s="48">
        <v>489.2</v>
      </c>
      <c r="K101" s="11">
        <f t="shared" si="15"/>
        <v>8032</v>
      </c>
      <c r="L101" s="11">
        <f t="shared" si="22"/>
        <v>8032</v>
      </c>
      <c r="M101" s="64">
        <f t="shared" si="23"/>
        <v>3929254.4</v>
      </c>
      <c r="N101" s="11">
        <f t="shared" si="27"/>
        <v>139089.22999999998</v>
      </c>
      <c r="O101" s="64">
        <f t="shared" si="24"/>
        <v>4068343.63</v>
      </c>
      <c r="P101" s="12">
        <f t="shared" si="28"/>
        <v>-7649.3700000001118</v>
      </c>
      <c r="Q101" s="51">
        <f t="shared" si="29"/>
        <v>-1.8766886989256635E-3</v>
      </c>
      <c r="R101" s="54">
        <f t="shared" si="19"/>
        <v>-22.300000000000011</v>
      </c>
      <c r="S101" s="42">
        <f t="shared" si="20"/>
        <v>-4.3597262952101687E-2</v>
      </c>
      <c r="U101" s="1">
        <f t="shared" si="25"/>
        <v>8032</v>
      </c>
      <c r="V101" s="2"/>
      <c r="W101" s="26"/>
    </row>
    <row r="102" spans="1:24" ht="14.6" x14ac:dyDescent="0.4">
      <c r="A102" s="1">
        <f t="shared" si="26"/>
        <v>95</v>
      </c>
      <c r="B102" s="67">
        <v>3978</v>
      </c>
      <c r="C102" s="67">
        <v>3978</v>
      </c>
      <c r="D102" s="24" t="s">
        <v>117</v>
      </c>
      <c r="E102" s="36">
        <v>542.1</v>
      </c>
      <c r="F102" s="46">
        <v>7855</v>
      </c>
      <c r="G102" s="61">
        <v>4258196</v>
      </c>
      <c r="H102" s="46">
        <v>0</v>
      </c>
      <c r="I102" s="61">
        <f t="shared" si="21"/>
        <v>4258196</v>
      </c>
      <c r="J102" s="49">
        <v>550</v>
      </c>
      <c r="K102" s="13">
        <f t="shared" si="15"/>
        <v>8012</v>
      </c>
      <c r="L102" s="13">
        <f t="shared" si="22"/>
        <v>8012</v>
      </c>
      <c r="M102" s="65">
        <f t="shared" si="23"/>
        <v>4406600</v>
      </c>
      <c r="N102" s="13">
        <f t="shared" si="27"/>
        <v>0</v>
      </c>
      <c r="O102" s="65">
        <f t="shared" si="24"/>
        <v>4406600</v>
      </c>
      <c r="P102" s="14">
        <f t="shared" si="28"/>
        <v>148404</v>
      </c>
      <c r="Q102" s="52">
        <f t="shared" si="29"/>
        <v>3.4851378377134354E-2</v>
      </c>
      <c r="R102" s="55">
        <f t="shared" si="19"/>
        <v>7.8999999999999773</v>
      </c>
      <c r="S102" s="43">
        <f t="shared" si="20"/>
        <v>1.4572957019000143E-2</v>
      </c>
      <c r="U102" s="1">
        <f t="shared" si="25"/>
        <v>8012</v>
      </c>
      <c r="V102" s="2"/>
      <c r="W102" s="26"/>
    </row>
    <row r="103" spans="1:24" ht="14.6" x14ac:dyDescent="0.4">
      <c r="A103" s="1">
        <f t="shared" si="26"/>
        <v>96</v>
      </c>
      <c r="B103" s="67">
        <v>6741</v>
      </c>
      <c r="C103" s="67">
        <v>6741</v>
      </c>
      <c r="D103" s="25" t="s">
        <v>118</v>
      </c>
      <c r="E103" s="35">
        <v>844.4</v>
      </c>
      <c r="F103" s="45">
        <v>7826</v>
      </c>
      <c r="G103" s="60">
        <v>6608274</v>
      </c>
      <c r="H103" s="45">
        <v>0</v>
      </c>
      <c r="I103" s="60">
        <f t="shared" si="21"/>
        <v>6608274</v>
      </c>
      <c r="J103" s="48">
        <v>807</v>
      </c>
      <c r="K103" s="11">
        <f t="shared" si="15"/>
        <v>7983</v>
      </c>
      <c r="L103" s="11">
        <f t="shared" si="22"/>
        <v>7988</v>
      </c>
      <c r="M103" s="64">
        <f t="shared" si="23"/>
        <v>6446316</v>
      </c>
      <c r="N103" s="11">
        <f t="shared" si="27"/>
        <v>228040.74000000022</v>
      </c>
      <c r="O103" s="64">
        <f t="shared" si="24"/>
        <v>6674356.7400000002</v>
      </c>
      <c r="P103" s="12">
        <f t="shared" si="28"/>
        <v>66082.740000000224</v>
      </c>
      <c r="Q103" s="51">
        <f t="shared" si="29"/>
        <v>1.0000000000000033E-2</v>
      </c>
      <c r="R103" s="54">
        <f t="shared" si="19"/>
        <v>-37.399999999999977</v>
      </c>
      <c r="S103" s="42">
        <f t="shared" si="20"/>
        <v>-4.4291804831833231E-2</v>
      </c>
      <c r="U103" s="1">
        <f t="shared" si="25"/>
        <v>7988</v>
      </c>
      <c r="V103" s="2"/>
      <c r="W103" s="26"/>
    </row>
    <row r="104" spans="1:24" ht="14.6" x14ac:dyDescent="0.4">
      <c r="A104" s="1">
        <f t="shared" si="26"/>
        <v>97</v>
      </c>
      <c r="B104" s="67">
        <v>1970</v>
      </c>
      <c r="C104" s="67">
        <v>1970</v>
      </c>
      <c r="D104" s="23" t="s">
        <v>119</v>
      </c>
      <c r="E104" s="35">
        <v>435.5</v>
      </c>
      <c r="F104" s="45">
        <v>7826</v>
      </c>
      <c r="G104" s="60">
        <v>3408223</v>
      </c>
      <c r="H104" s="45">
        <v>235390</v>
      </c>
      <c r="I104" s="60">
        <f t="shared" si="21"/>
        <v>3643613</v>
      </c>
      <c r="J104" s="48">
        <v>449</v>
      </c>
      <c r="K104" s="11">
        <f t="shared" si="15"/>
        <v>7983</v>
      </c>
      <c r="L104" s="11">
        <f t="shared" si="22"/>
        <v>7988</v>
      </c>
      <c r="M104" s="64">
        <f t="shared" si="23"/>
        <v>3586612</v>
      </c>
      <c r="N104" s="11">
        <f t="shared" si="27"/>
        <v>0</v>
      </c>
      <c r="O104" s="64">
        <f t="shared" si="24"/>
        <v>3586612</v>
      </c>
      <c r="P104" s="12">
        <f t="shared" si="28"/>
        <v>-57001</v>
      </c>
      <c r="Q104" s="51">
        <f t="shared" si="29"/>
        <v>-1.5644087338583981E-2</v>
      </c>
      <c r="R104" s="54">
        <f t="shared" si="19"/>
        <v>13.5</v>
      </c>
      <c r="S104" s="42">
        <f t="shared" si="20"/>
        <v>3.0998851894374284E-2</v>
      </c>
      <c r="U104" s="1">
        <f t="shared" si="25"/>
        <v>7988</v>
      </c>
      <c r="V104" s="2"/>
      <c r="W104" s="26"/>
    </row>
    <row r="105" spans="1:24" ht="14.6" x14ac:dyDescent="0.4">
      <c r="A105" s="1">
        <f t="shared" si="26"/>
        <v>98</v>
      </c>
      <c r="B105" s="67">
        <v>1972</v>
      </c>
      <c r="C105" s="67">
        <v>1972</v>
      </c>
      <c r="D105" s="23" t="s">
        <v>120</v>
      </c>
      <c r="E105" s="35">
        <v>301.3</v>
      </c>
      <c r="F105" s="45">
        <v>7826</v>
      </c>
      <c r="G105" s="60">
        <v>2357974</v>
      </c>
      <c r="H105" s="45">
        <v>196797</v>
      </c>
      <c r="I105" s="60">
        <f t="shared" si="21"/>
        <v>2554771</v>
      </c>
      <c r="J105" s="48">
        <v>307</v>
      </c>
      <c r="K105" s="11">
        <f t="shared" si="15"/>
        <v>7983</v>
      </c>
      <c r="L105" s="11">
        <f t="shared" si="22"/>
        <v>7988</v>
      </c>
      <c r="M105" s="64">
        <f t="shared" si="23"/>
        <v>2452316</v>
      </c>
      <c r="N105" s="11">
        <f t="shared" si="27"/>
        <v>0</v>
      </c>
      <c r="O105" s="64">
        <f t="shared" si="24"/>
        <v>2452316</v>
      </c>
      <c r="P105" s="12">
        <f t="shared" si="28"/>
        <v>-102455</v>
      </c>
      <c r="Q105" s="51">
        <f t="shared" si="29"/>
        <v>-4.0103398699922618E-2</v>
      </c>
      <c r="R105" s="54">
        <f t="shared" si="19"/>
        <v>5.6999999999999886</v>
      </c>
      <c r="S105" s="42">
        <f t="shared" si="20"/>
        <v>1.8918021905077957E-2</v>
      </c>
      <c r="U105" s="1">
        <f t="shared" si="25"/>
        <v>7988</v>
      </c>
      <c r="V105" s="2"/>
      <c r="W105" s="26"/>
    </row>
    <row r="106" spans="1:24" ht="14.6" x14ac:dyDescent="0.4">
      <c r="A106" s="1">
        <f t="shared" si="26"/>
        <v>99</v>
      </c>
      <c r="B106" s="67">
        <v>1965</v>
      </c>
      <c r="C106" s="67">
        <v>1965</v>
      </c>
      <c r="D106" s="23" t="s">
        <v>121</v>
      </c>
      <c r="E106" s="35">
        <v>554.29999999999995</v>
      </c>
      <c r="F106" s="45">
        <v>7826</v>
      </c>
      <c r="G106" s="60">
        <v>4337952</v>
      </c>
      <c r="H106" s="45">
        <v>0</v>
      </c>
      <c r="I106" s="60">
        <f t="shared" si="21"/>
        <v>4337952</v>
      </c>
      <c r="J106" s="48">
        <v>531.6</v>
      </c>
      <c r="K106" s="11">
        <f t="shared" si="15"/>
        <v>7983</v>
      </c>
      <c r="L106" s="11">
        <f t="shared" si="22"/>
        <v>7988</v>
      </c>
      <c r="M106" s="64">
        <f t="shared" si="23"/>
        <v>4246420.8</v>
      </c>
      <c r="N106" s="11">
        <f t="shared" si="27"/>
        <v>134910.72000000067</v>
      </c>
      <c r="O106" s="64">
        <f t="shared" si="24"/>
        <v>4381331.5200000005</v>
      </c>
      <c r="P106" s="12">
        <f t="shared" si="28"/>
        <v>43379.520000000484</v>
      </c>
      <c r="Q106" s="51">
        <f t="shared" si="29"/>
        <v>1.0000000000000111E-2</v>
      </c>
      <c r="R106" s="54">
        <f t="shared" si="19"/>
        <v>-22.699999999999932</v>
      </c>
      <c r="S106" s="42">
        <f t="shared" si="20"/>
        <v>-4.0952552769258403E-2</v>
      </c>
      <c r="U106" s="1">
        <f t="shared" si="25"/>
        <v>7988</v>
      </c>
      <c r="V106" s="2"/>
      <c r="W106" s="26"/>
    </row>
    <row r="107" spans="1:24" ht="14.6" x14ac:dyDescent="0.4">
      <c r="A107" s="1">
        <f t="shared" si="26"/>
        <v>100</v>
      </c>
      <c r="B107" s="67">
        <v>657</v>
      </c>
      <c r="C107" s="67">
        <v>657</v>
      </c>
      <c r="D107" s="24" t="s">
        <v>122</v>
      </c>
      <c r="E107" s="36">
        <v>794.9</v>
      </c>
      <c r="F107" s="46">
        <v>7826</v>
      </c>
      <c r="G107" s="61">
        <v>6220887</v>
      </c>
      <c r="H107" s="46">
        <v>222717</v>
      </c>
      <c r="I107" s="61">
        <f t="shared" si="21"/>
        <v>6443604</v>
      </c>
      <c r="J107" s="49">
        <v>789.1</v>
      </c>
      <c r="K107" s="13">
        <f t="shared" si="15"/>
        <v>7983</v>
      </c>
      <c r="L107" s="13">
        <f t="shared" si="22"/>
        <v>7988</v>
      </c>
      <c r="M107" s="65">
        <f t="shared" si="23"/>
        <v>6303330.7999999998</v>
      </c>
      <c r="N107" s="13">
        <f t="shared" si="27"/>
        <v>0</v>
      </c>
      <c r="O107" s="65">
        <f t="shared" si="24"/>
        <v>6303330.7999999998</v>
      </c>
      <c r="P107" s="14">
        <f t="shared" si="28"/>
        <v>-140273.20000000019</v>
      </c>
      <c r="Q107" s="52">
        <f t="shared" si="29"/>
        <v>-2.1769370060605864E-2</v>
      </c>
      <c r="R107" s="55">
        <f t="shared" si="19"/>
        <v>-5.7999999999999545</v>
      </c>
      <c r="S107" s="43">
        <f t="shared" si="20"/>
        <v>-7.2965152849414454E-3</v>
      </c>
      <c r="U107" s="1">
        <f t="shared" si="25"/>
        <v>7988</v>
      </c>
      <c r="V107" s="2"/>
      <c r="W107" s="26"/>
    </row>
    <row r="108" spans="1:24" ht="14.6" x14ac:dyDescent="0.4">
      <c r="A108" s="1">
        <f t="shared" si="26"/>
        <v>101</v>
      </c>
      <c r="B108" s="67">
        <v>1989</v>
      </c>
      <c r="C108" s="67">
        <v>1989</v>
      </c>
      <c r="D108" s="25" t="s">
        <v>123</v>
      </c>
      <c r="E108" s="35">
        <v>392</v>
      </c>
      <c r="F108" s="45">
        <v>7826</v>
      </c>
      <c r="G108" s="60">
        <v>3067792</v>
      </c>
      <c r="H108" s="45">
        <v>24459</v>
      </c>
      <c r="I108" s="60">
        <f t="shared" si="21"/>
        <v>3092251</v>
      </c>
      <c r="J108" s="48">
        <v>378</v>
      </c>
      <c r="K108" s="11">
        <f t="shared" si="15"/>
        <v>7983</v>
      </c>
      <c r="L108" s="11">
        <f t="shared" si="22"/>
        <v>7988</v>
      </c>
      <c r="M108" s="64">
        <f t="shared" si="23"/>
        <v>3019464</v>
      </c>
      <c r="N108" s="11">
        <f t="shared" si="27"/>
        <v>79005.919999999925</v>
      </c>
      <c r="O108" s="64">
        <f t="shared" si="24"/>
        <v>3098469.92</v>
      </c>
      <c r="P108" s="12">
        <f t="shared" si="28"/>
        <v>6218.9199999999255</v>
      </c>
      <c r="Q108" s="51">
        <f t="shared" si="29"/>
        <v>2.0111304030623403E-3</v>
      </c>
      <c r="R108" s="54">
        <f t="shared" si="19"/>
        <v>-14</v>
      </c>
      <c r="S108" s="42">
        <f t="shared" si="20"/>
        <v>-3.5714285714285712E-2</v>
      </c>
      <c r="U108" s="1">
        <f t="shared" si="25"/>
        <v>7988</v>
      </c>
      <c r="V108" s="2"/>
      <c r="W108" s="26"/>
    </row>
    <row r="109" spans="1:24" ht="14.6" x14ac:dyDescent="0.4">
      <c r="A109" s="1">
        <f t="shared" si="26"/>
        <v>102</v>
      </c>
      <c r="B109" s="67">
        <v>2007</v>
      </c>
      <c r="C109" s="67">
        <v>2007</v>
      </c>
      <c r="D109" s="25" t="s">
        <v>124</v>
      </c>
      <c r="E109" s="35">
        <v>540.79999999999995</v>
      </c>
      <c r="F109" s="45">
        <v>7826</v>
      </c>
      <c r="G109" s="60">
        <v>4232301</v>
      </c>
      <c r="H109" s="45">
        <v>91453</v>
      </c>
      <c r="I109" s="60">
        <f t="shared" si="21"/>
        <v>4323754</v>
      </c>
      <c r="J109" s="48">
        <v>528.79999999999995</v>
      </c>
      <c r="K109" s="11">
        <f t="shared" si="15"/>
        <v>7983</v>
      </c>
      <c r="L109" s="11">
        <f t="shared" si="22"/>
        <v>7988</v>
      </c>
      <c r="M109" s="64">
        <f t="shared" si="23"/>
        <v>4224054.3999999994</v>
      </c>
      <c r="N109" s="11">
        <f t="shared" si="27"/>
        <v>50569.610000000335</v>
      </c>
      <c r="O109" s="64">
        <f t="shared" si="24"/>
        <v>4274624.01</v>
      </c>
      <c r="P109" s="12">
        <f t="shared" si="28"/>
        <v>-49129.990000000224</v>
      </c>
      <c r="Q109" s="51">
        <f t="shared" si="29"/>
        <v>-1.1362808799945655E-2</v>
      </c>
      <c r="R109" s="54">
        <f t="shared" si="19"/>
        <v>-12</v>
      </c>
      <c r="S109" s="42">
        <f t="shared" si="20"/>
        <v>-2.2189349112426038E-2</v>
      </c>
      <c r="U109" s="1">
        <f t="shared" si="25"/>
        <v>7988</v>
      </c>
      <c r="V109" s="2"/>
      <c r="W109" s="26"/>
    </row>
    <row r="110" spans="1:24" s="20" customFormat="1" ht="14.6" x14ac:dyDescent="0.4">
      <c r="A110" s="20">
        <f t="shared" si="26"/>
        <v>103</v>
      </c>
      <c r="B110" s="70">
        <v>2088</v>
      </c>
      <c r="C110" s="70">
        <v>2088</v>
      </c>
      <c r="D110" s="23" t="s">
        <v>125</v>
      </c>
      <c r="E110" s="35">
        <v>642.29999999999995</v>
      </c>
      <c r="F110" s="45">
        <v>7914</v>
      </c>
      <c r="G110" s="60">
        <v>5083162</v>
      </c>
      <c r="H110" s="45">
        <v>105551</v>
      </c>
      <c r="I110" s="60">
        <f t="shared" si="21"/>
        <v>5188713</v>
      </c>
      <c r="J110" s="48">
        <v>603.6</v>
      </c>
      <c r="K110" s="11">
        <f t="shared" si="15"/>
        <v>8071</v>
      </c>
      <c r="L110" s="11">
        <f t="shared" si="22"/>
        <v>8071</v>
      </c>
      <c r="M110" s="64">
        <f t="shared" si="23"/>
        <v>4871655.6000000006</v>
      </c>
      <c r="N110" s="11">
        <f t="shared" si="27"/>
        <v>262338.01999999955</v>
      </c>
      <c r="O110" s="64">
        <f t="shared" si="24"/>
        <v>5133993.62</v>
      </c>
      <c r="P110" s="12">
        <f t="shared" si="28"/>
        <v>-54719.379999999888</v>
      </c>
      <c r="Q110" s="51">
        <f t="shared" si="29"/>
        <v>-1.0545848267190705E-2</v>
      </c>
      <c r="R110" s="54">
        <f t="shared" si="19"/>
        <v>-38.699999999999932</v>
      </c>
      <c r="S110" s="42">
        <f t="shared" si="20"/>
        <v>-6.025221858944408E-2</v>
      </c>
      <c r="T110" s="71"/>
      <c r="U110" s="1">
        <f t="shared" si="25"/>
        <v>8071</v>
      </c>
      <c r="V110" s="2"/>
      <c r="W110" s="26"/>
      <c r="X110" s="1"/>
    </row>
    <row r="111" spans="1:24" ht="14.6" x14ac:dyDescent="0.4">
      <c r="A111" s="1">
        <f t="shared" si="26"/>
        <v>104</v>
      </c>
      <c r="B111" s="67">
        <v>2097</v>
      </c>
      <c r="C111" s="67">
        <v>2097</v>
      </c>
      <c r="D111" s="23" t="s">
        <v>126</v>
      </c>
      <c r="E111" s="35">
        <v>449.4</v>
      </c>
      <c r="F111" s="45">
        <v>7864</v>
      </c>
      <c r="G111" s="60">
        <v>3534082</v>
      </c>
      <c r="H111" s="45">
        <v>46293</v>
      </c>
      <c r="I111" s="60">
        <f t="shared" si="21"/>
        <v>3580375</v>
      </c>
      <c r="J111" s="48">
        <v>443.4</v>
      </c>
      <c r="K111" s="11">
        <f t="shared" si="15"/>
        <v>8021</v>
      </c>
      <c r="L111" s="11">
        <f t="shared" si="22"/>
        <v>8021</v>
      </c>
      <c r="M111" s="64">
        <f t="shared" si="23"/>
        <v>3556511.4</v>
      </c>
      <c r="N111" s="11">
        <f t="shared" si="27"/>
        <v>12911.419999999925</v>
      </c>
      <c r="O111" s="64">
        <f t="shared" si="24"/>
        <v>3569422.82</v>
      </c>
      <c r="P111" s="12">
        <f t="shared" si="28"/>
        <v>-10952.180000000168</v>
      </c>
      <c r="Q111" s="51">
        <f t="shared" si="29"/>
        <v>-3.0589477359215635E-3</v>
      </c>
      <c r="R111" s="54">
        <f t="shared" si="19"/>
        <v>-6</v>
      </c>
      <c r="S111" s="42">
        <f t="shared" si="20"/>
        <v>-1.335113484646195E-2</v>
      </c>
      <c r="U111" s="1">
        <f t="shared" si="25"/>
        <v>8021</v>
      </c>
      <c r="V111" s="2"/>
      <c r="W111" s="26"/>
    </row>
    <row r="112" spans="1:24" ht="14.6" x14ac:dyDescent="0.4">
      <c r="A112" s="1">
        <f t="shared" si="26"/>
        <v>105</v>
      </c>
      <c r="B112" s="67">
        <v>2113</v>
      </c>
      <c r="C112" s="67">
        <v>2113</v>
      </c>
      <c r="D112" s="24" t="s">
        <v>127</v>
      </c>
      <c r="E112" s="36">
        <v>176.2</v>
      </c>
      <c r="F112" s="46">
        <v>7826</v>
      </c>
      <c r="G112" s="61">
        <v>1378941</v>
      </c>
      <c r="H112" s="46">
        <v>51515</v>
      </c>
      <c r="I112" s="61">
        <f t="shared" si="21"/>
        <v>1430456</v>
      </c>
      <c r="J112" s="49">
        <v>163</v>
      </c>
      <c r="K112" s="13">
        <f t="shared" si="15"/>
        <v>7983</v>
      </c>
      <c r="L112" s="13">
        <f t="shared" si="22"/>
        <v>7988</v>
      </c>
      <c r="M112" s="65">
        <f t="shared" si="23"/>
        <v>1302044</v>
      </c>
      <c r="N112" s="13">
        <f t="shared" si="27"/>
        <v>90686.409999999916</v>
      </c>
      <c r="O112" s="65">
        <f t="shared" si="24"/>
        <v>1392730.41</v>
      </c>
      <c r="P112" s="14">
        <f t="shared" si="28"/>
        <v>-37725.590000000084</v>
      </c>
      <c r="Q112" s="52">
        <f t="shared" si="29"/>
        <v>-2.6373121578014341E-2</v>
      </c>
      <c r="R112" s="55">
        <f t="shared" si="19"/>
        <v>-13.199999999999989</v>
      </c>
      <c r="S112" s="43">
        <f t="shared" si="20"/>
        <v>-7.4914869466515266E-2</v>
      </c>
      <c r="U112" s="1">
        <f t="shared" si="25"/>
        <v>7988</v>
      </c>
      <c r="V112" s="2"/>
      <c r="W112" s="26"/>
    </row>
    <row r="113" spans="1:23" ht="14.6" x14ac:dyDescent="0.4">
      <c r="A113" s="1">
        <f t="shared" si="26"/>
        <v>106</v>
      </c>
      <c r="B113" s="67">
        <v>2124</v>
      </c>
      <c r="C113" s="67">
        <v>2124</v>
      </c>
      <c r="D113" s="23" t="s">
        <v>128</v>
      </c>
      <c r="E113" s="35">
        <v>1168.0999999999999</v>
      </c>
      <c r="F113" s="45">
        <v>7826</v>
      </c>
      <c r="G113" s="60">
        <v>9141551</v>
      </c>
      <c r="H113" s="45">
        <v>127492</v>
      </c>
      <c r="I113" s="60">
        <f t="shared" si="21"/>
        <v>9269043</v>
      </c>
      <c r="J113" s="48">
        <v>1147.7</v>
      </c>
      <c r="K113" s="11">
        <f t="shared" si="15"/>
        <v>7983</v>
      </c>
      <c r="L113" s="11">
        <f t="shared" si="22"/>
        <v>7988</v>
      </c>
      <c r="M113" s="64">
        <f t="shared" si="23"/>
        <v>9167827.5999999996</v>
      </c>
      <c r="N113" s="11">
        <f t="shared" si="27"/>
        <v>65138.910000000149</v>
      </c>
      <c r="O113" s="64">
        <f t="shared" si="24"/>
        <v>9232966.5099999998</v>
      </c>
      <c r="P113" s="12">
        <f t="shared" si="28"/>
        <v>-36076.490000000224</v>
      </c>
      <c r="Q113" s="51">
        <f t="shared" si="29"/>
        <v>-3.8921483048465978E-3</v>
      </c>
      <c r="R113" s="54">
        <f t="shared" si="19"/>
        <v>-20.399999999999864</v>
      </c>
      <c r="S113" s="42">
        <f t="shared" si="20"/>
        <v>-1.7464258197072053E-2</v>
      </c>
      <c r="U113" s="1">
        <f t="shared" si="25"/>
        <v>7988</v>
      </c>
      <c r="V113" s="2"/>
      <c r="W113" s="26"/>
    </row>
    <row r="114" spans="1:23" ht="14.6" x14ac:dyDescent="0.4">
      <c r="A114" s="1">
        <f t="shared" si="26"/>
        <v>107</v>
      </c>
      <c r="B114" s="67">
        <v>2151</v>
      </c>
      <c r="C114" s="67">
        <v>2151</v>
      </c>
      <c r="D114" s="23" t="s">
        <v>129</v>
      </c>
      <c r="E114" s="35">
        <v>417</v>
      </c>
      <c r="F114" s="45">
        <v>7875</v>
      </c>
      <c r="G114" s="60">
        <v>3283875</v>
      </c>
      <c r="H114" s="45">
        <v>26123</v>
      </c>
      <c r="I114" s="60">
        <f t="shared" si="21"/>
        <v>3309998</v>
      </c>
      <c r="J114" s="48">
        <v>423.5</v>
      </c>
      <c r="K114" s="11">
        <f t="shared" si="15"/>
        <v>8032</v>
      </c>
      <c r="L114" s="11">
        <f t="shared" si="22"/>
        <v>8032</v>
      </c>
      <c r="M114" s="64">
        <f t="shared" si="23"/>
        <v>3401552</v>
      </c>
      <c r="N114" s="11">
        <f t="shared" si="27"/>
        <v>0</v>
      </c>
      <c r="O114" s="64">
        <f t="shared" si="24"/>
        <v>3401552</v>
      </c>
      <c r="P114" s="12">
        <f t="shared" si="28"/>
        <v>91554</v>
      </c>
      <c r="Q114" s="51">
        <f t="shared" si="29"/>
        <v>2.7659835444009333E-2</v>
      </c>
      <c r="R114" s="54">
        <f t="shared" si="19"/>
        <v>6.5</v>
      </c>
      <c r="S114" s="42">
        <f t="shared" si="20"/>
        <v>1.5587529976019185E-2</v>
      </c>
      <c r="U114" s="1">
        <f t="shared" si="25"/>
        <v>8032</v>
      </c>
      <c r="V114" s="2"/>
      <c r="W114" s="26"/>
    </row>
    <row r="115" spans="1:23" ht="14.6" x14ac:dyDescent="0.4">
      <c r="A115" s="1">
        <f t="shared" si="26"/>
        <v>108</v>
      </c>
      <c r="B115" s="67">
        <v>2169</v>
      </c>
      <c r="C115" s="67">
        <v>2169</v>
      </c>
      <c r="D115" s="23" t="s">
        <v>130</v>
      </c>
      <c r="E115" s="35">
        <v>1525.8</v>
      </c>
      <c r="F115" s="45">
        <v>7826</v>
      </c>
      <c r="G115" s="60">
        <v>11940911</v>
      </c>
      <c r="H115" s="45">
        <v>152800</v>
      </c>
      <c r="I115" s="60">
        <f t="shared" si="21"/>
        <v>12093711</v>
      </c>
      <c r="J115" s="48">
        <v>1479.7</v>
      </c>
      <c r="K115" s="11">
        <f t="shared" si="15"/>
        <v>7983</v>
      </c>
      <c r="L115" s="11">
        <f t="shared" si="22"/>
        <v>7988</v>
      </c>
      <c r="M115" s="64">
        <f t="shared" si="23"/>
        <v>11819843.6</v>
      </c>
      <c r="N115" s="11">
        <f t="shared" si="27"/>
        <v>240476.50999999978</v>
      </c>
      <c r="O115" s="64">
        <f t="shared" si="24"/>
        <v>12060320.109999999</v>
      </c>
      <c r="P115" s="12">
        <f t="shared" si="28"/>
        <v>-33390.890000000596</v>
      </c>
      <c r="Q115" s="51">
        <f t="shared" si="29"/>
        <v>-2.7610127280204228E-3</v>
      </c>
      <c r="R115" s="54">
        <f t="shared" si="19"/>
        <v>-46.099999999999909</v>
      </c>
      <c r="S115" s="42">
        <f t="shared" si="20"/>
        <v>-3.0213658408703572E-2</v>
      </c>
      <c r="U115" s="1">
        <f t="shared" si="25"/>
        <v>7988</v>
      </c>
      <c r="V115" s="2"/>
      <c r="W115" s="26"/>
    </row>
    <row r="116" spans="1:23" ht="14.6" x14ac:dyDescent="0.4">
      <c r="A116" s="1">
        <f t="shared" si="26"/>
        <v>109</v>
      </c>
      <c r="B116" s="67">
        <v>2295</v>
      </c>
      <c r="C116" s="67">
        <v>2295</v>
      </c>
      <c r="D116" s="23" t="s">
        <v>131</v>
      </c>
      <c r="E116" s="35">
        <v>1055.7</v>
      </c>
      <c r="F116" s="45">
        <v>7826</v>
      </c>
      <c r="G116" s="60">
        <v>8261908</v>
      </c>
      <c r="H116" s="45">
        <v>0</v>
      </c>
      <c r="I116" s="60">
        <f t="shared" si="21"/>
        <v>8261908</v>
      </c>
      <c r="J116" s="48">
        <v>1018.8</v>
      </c>
      <c r="K116" s="11">
        <f t="shared" si="15"/>
        <v>7983</v>
      </c>
      <c r="L116" s="11">
        <f t="shared" si="22"/>
        <v>7988</v>
      </c>
      <c r="M116" s="64">
        <f t="shared" si="23"/>
        <v>8138174.3999999994</v>
      </c>
      <c r="N116" s="11">
        <f t="shared" si="27"/>
        <v>206352.68000000063</v>
      </c>
      <c r="O116" s="64">
        <f t="shared" si="24"/>
        <v>8344527.0800000001</v>
      </c>
      <c r="P116" s="12">
        <f t="shared" si="28"/>
        <v>82619.080000000075</v>
      </c>
      <c r="Q116" s="51">
        <f t="shared" si="29"/>
        <v>1.0000000000000009E-2</v>
      </c>
      <c r="R116" s="54">
        <f t="shared" si="19"/>
        <v>-36.900000000000091</v>
      </c>
      <c r="S116" s="42">
        <f t="shared" si="20"/>
        <v>-3.4953111679454474E-2</v>
      </c>
      <c r="U116" s="1">
        <f t="shared" si="25"/>
        <v>7988</v>
      </c>
      <c r="V116" s="2"/>
      <c r="W116" s="26"/>
    </row>
    <row r="117" spans="1:23" ht="14.6" x14ac:dyDescent="0.4">
      <c r="A117" s="1">
        <f t="shared" si="26"/>
        <v>110</v>
      </c>
      <c r="B117" s="67">
        <v>2313</v>
      </c>
      <c r="C117" s="67">
        <v>2313</v>
      </c>
      <c r="D117" s="24" t="s">
        <v>132</v>
      </c>
      <c r="E117" s="36">
        <v>3521.8</v>
      </c>
      <c r="F117" s="46">
        <v>7826</v>
      </c>
      <c r="G117" s="61">
        <v>27561607</v>
      </c>
      <c r="H117" s="46">
        <v>0</v>
      </c>
      <c r="I117" s="61">
        <f t="shared" si="21"/>
        <v>27561607</v>
      </c>
      <c r="J117" s="49">
        <v>3422.9</v>
      </c>
      <c r="K117" s="13">
        <f t="shared" si="15"/>
        <v>7983</v>
      </c>
      <c r="L117" s="13">
        <f t="shared" si="22"/>
        <v>7988</v>
      </c>
      <c r="M117" s="65">
        <f t="shared" si="23"/>
        <v>27342125.199999999</v>
      </c>
      <c r="N117" s="13">
        <f t="shared" si="27"/>
        <v>495097.87000000104</v>
      </c>
      <c r="O117" s="65">
        <f t="shared" si="24"/>
        <v>27837223.07</v>
      </c>
      <c r="P117" s="14">
        <f t="shared" si="28"/>
        <v>275616.0700000003</v>
      </c>
      <c r="Q117" s="52">
        <f t="shared" si="29"/>
        <v>1.0000000000000011E-2</v>
      </c>
      <c r="R117" s="55">
        <f t="shared" si="19"/>
        <v>-98.900000000000091</v>
      </c>
      <c r="S117" s="43">
        <f t="shared" si="20"/>
        <v>-2.8082230677494487E-2</v>
      </c>
      <c r="U117" s="1">
        <f t="shared" si="25"/>
        <v>7988</v>
      </c>
      <c r="V117" s="2"/>
      <c r="W117" s="26"/>
    </row>
    <row r="118" spans="1:23" ht="14.6" x14ac:dyDescent="0.4">
      <c r="A118" s="1">
        <f t="shared" si="26"/>
        <v>111</v>
      </c>
      <c r="B118" s="67">
        <v>2322</v>
      </c>
      <c r="C118" s="67">
        <v>2322</v>
      </c>
      <c r="D118" s="23" t="s">
        <v>133</v>
      </c>
      <c r="E118" s="35">
        <v>2064.6</v>
      </c>
      <c r="F118" s="45">
        <v>7826</v>
      </c>
      <c r="G118" s="60">
        <v>16157560</v>
      </c>
      <c r="H118" s="45">
        <v>52469</v>
      </c>
      <c r="I118" s="60">
        <f t="shared" si="21"/>
        <v>16210029</v>
      </c>
      <c r="J118" s="48">
        <v>2080.5</v>
      </c>
      <c r="K118" s="11">
        <f t="shared" si="15"/>
        <v>7983</v>
      </c>
      <c r="L118" s="11">
        <f t="shared" si="22"/>
        <v>7988</v>
      </c>
      <c r="M118" s="64">
        <f t="shared" si="23"/>
        <v>16619034</v>
      </c>
      <c r="N118" s="11">
        <f t="shared" si="27"/>
        <v>0</v>
      </c>
      <c r="O118" s="64">
        <f t="shared" si="24"/>
        <v>16619034</v>
      </c>
      <c r="P118" s="12">
        <f t="shared" si="28"/>
        <v>409005</v>
      </c>
      <c r="Q118" s="51">
        <f t="shared" si="29"/>
        <v>2.5231601991581878E-2</v>
      </c>
      <c r="R118" s="54">
        <f t="shared" si="19"/>
        <v>15.900000000000091</v>
      </c>
      <c r="S118" s="42">
        <f t="shared" si="20"/>
        <v>7.7012496367335525E-3</v>
      </c>
      <c r="U118" s="1">
        <f t="shared" si="25"/>
        <v>7988</v>
      </c>
      <c r="V118" s="2"/>
      <c r="W118" s="26"/>
    </row>
    <row r="119" spans="1:23" ht="14.6" x14ac:dyDescent="0.4">
      <c r="A119" s="1">
        <f t="shared" si="26"/>
        <v>112</v>
      </c>
      <c r="B119" s="67">
        <v>2369</v>
      </c>
      <c r="C119" s="67">
        <v>2369</v>
      </c>
      <c r="D119" s="23" t="s">
        <v>134</v>
      </c>
      <c r="E119" s="35">
        <v>445.1</v>
      </c>
      <c r="F119" s="45">
        <v>7826</v>
      </c>
      <c r="G119" s="60">
        <v>3483353</v>
      </c>
      <c r="H119" s="45">
        <v>0</v>
      </c>
      <c r="I119" s="60">
        <f t="shared" si="21"/>
        <v>3483353</v>
      </c>
      <c r="J119" s="48">
        <v>440</v>
      </c>
      <c r="K119" s="11">
        <f t="shared" si="15"/>
        <v>7983</v>
      </c>
      <c r="L119" s="11">
        <f t="shared" si="22"/>
        <v>7988</v>
      </c>
      <c r="M119" s="64">
        <f t="shared" si="23"/>
        <v>3514720</v>
      </c>
      <c r="N119" s="11">
        <f t="shared" si="27"/>
        <v>3466.5300000002608</v>
      </c>
      <c r="O119" s="64">
        <f t="shared" si="24"/>
        <v>3518186.5300000003</v>
      </c>
      <c r="P119" s="12">
        <f t="shared" si="28"/>
        <v>34833.530000000261</v>
      </c>
      <c r="Q119" s="51">
        <f t="shared" si="29"/>
        <v>1.0000000000000075E-2</v>
      </c>
      <c r="R119" s="54">
        <f t="shared" si="19"/>
        <v>-5.1000000000000227</v>
      </c>
      <c r="S119" s="42">
        <f t="shared" si="20"/>
        <v>-1.1458099303527348E-2</v>
      </c>
      <c r="U119" s="1">
        <f t="shared" si="25"/>
        <v>7988</v>
      </c>
      <c r="V119" s="2"/>
      <c r="W119" s="26"/>
    </row>
    <row r="120" spans="1:23" ht="14.6" x14ac:dyDescent="0.4">
      <c r="A120" s="1">
        <f t="shared" si="26"/>
        <v>113</v>
      </c>
      <c r="B120" s="67">
        <v>2376</v>
      </c>
      <c r="C120" s="67">
        <v>2376</v>
      </c>
      <c r="D120" s="23" t="s">
        <v>135</v>
      </c>
      <c r="E120" s="35">
        <v>458</v>
      </c>
      <c r="F120" s="45">
        <v>7826</v>
      </c>
      <c r="G120" s="60">
        <v>3584308</v>
      </c>
      <c r="H120" s="45">
        <v>0</v>
      </c>
      <c r="I120" s="60">
        <f t="shared" si="21"/>
        <v>3584308</v>
      </c>
      <c r="J120" s="48">
        <v>470.4</v>
      </c>
      <c r="K120" s="11">
        <f t="shared" si="15"/>
        <v>7983</v>
      </c>
      <c r="L120" s="11">
        <f t="shared" si="22"/>
        <v>7988</v>
      </c>
      <c r="M120" s="64">
        <f t="shared" si="23"/>
        <v>3757555.1999999997</v>
      </c>
      <c r="N120" s="11">
        <f t="shared" si="27"/>
        <v>0</v>
      </c>
      <c r="O120" s="64">
        <f t="shared" si="24"/>
        <v>3757555.1999999997</v>
      </c>
      <c r="P120" s="12">
        <f t="shared" si="28"/>
        <v>173247.19999999972</v>
      </c>
      <c r="Q120" s="51">
        <f t="shared" si="29"/>
        <v>4.8334908718781905E-2</v>
      </c>
      <c r="R120" s="54">
        <f t="shared" si="19"/>
        <v>12.399999999999977</v>
      </c>
      <c r="S120" s="42">
        <f t="shared" si="20"/>
        <v>2.7074235807860211E-2</v>
      </c>
      <c r="U120" s="1">
        <f t="shared" si="25"/>
        <v>7988</v>
      </c>
      <c r="V120" s="2"/>
      <c r="W120" s="26"/>
    </row>
    <row r="121" spans="1:23" ht="14.6" x14ac:dyDescent="0.4">
      <c r="A121" s="1">
        <f t="shared" si="26"/>
        <v>114</v>
      </c>
      <c r="B121" s="67">
        <v>2403</v>
      </c>
      <c r="C121" s="67">
        <v>2403</v>
      </c>
      <c r="D121" s="23" t="s">
        <v>136</v>
      </c>
      <c r="E121" s="35">
        <v>845.1</v>
      </c>
      <c r="F121" s="45">
        <v>7826</v>
      </c>
      <c r="G121" s="60">
        <v>6613753</v>
      </c>
      <c r="H121" s="45">
        <v>0</v>
      </c>
      <c r="I121" s="60">
        <f t="shared" si="21"/>
        <v>6613753</v>
      </c>
      <c r="J121" s="48">
        <v>824.3</v>
      </c>
      <c r="K121" s="11">
        <f t="shared" si="15"/>
        <v>7983</v>
      </c>
      <c r="L121" s="11">
        <f t="shared" si="22"/>
        <v>7988</v>
      </c>
      <c r="M121" s="64">
        <f t="shared" si="23"/>
        <v>6584508.3999999994</v>
      </c>
      <c r="N121" s="11">
        <f t="shared" si="27"/>
        <v>95382.13000000082</v>
      </c>
      <c r="O121" s="64">
        <f t="shared" si="24"/>
        <v>6679890.5300000003</v>
      </c>
      <c r="P121" s="12">
        <f t="shared" si="28"/>
        <v>66137.530000000261</v>
      </c>
      <c r="Q121" s="51">
        <f t="shared" si="29"/>
        <v>1.000000000000004E-2</v>
      </c>
      <c r="R121" s="54">
        <f t="shared" si="19"/>
        <v>-20.800000000000068</v>
      </c>
      <c r="S121" s="42">
        <f t="shared" si="20"/>
        <v>-2.4612471896817024E-2</v>
      </c>
      <c r="U121" s="1">
        <f t="shared" si="25"/>
        <v>7988</v>
      </c>
      <c r="V121" s="2"/>
      <c r="W121" s="26"/>
    </row>
    <row r="122" spans="1:23" ht="14.6" x14ac:dyDescent="0.4">
      <c r="A122" s="1">
        <f t="shared" si="26"/>
        <v>115</v>
      </c>
      <c r="B122" s="67">
        <v>2457</v>
      </c>
      <c r="C122" s="67">
        <v>2457</v>
      </c>
      <c r="D122" s="24" t="s">
        <v>137</v>
      </c>
      <c r="E122" s="36">
        <v>454</v>
      </c>
      <c r="F122" s="46">
        <v>7826</v>
      </c>
      <c r="G122" s="61">
        <v>3553004</v>
      </c>
      <c r="H122" s="46">
        <v>0</v>
      </c>
      <c r="I122" s="61">
        <f t="shared" si="21"/>
        <v>3553004</v>
      </c>
      <c r="J122" s="49">
        <v>413.2</v>
      </c>
      <c r="K122" s="13">
        <f t="shared" si="15"/>
        <v>7983</v>
      </c>
      <c r="L122" s="13">
        <f t="shared" si="22"/>
        <v>7988</v>
      </c>
      <c r="M122" s="65">
        <f t="shared" si="23"/>
        <v>3300641.6</v>
      </c>
      <c r="N122" s="13">
        <f t="shared" si="27"/>
        <v>287892.43999999994</v>
      </c>
      <c r="O122" s="65">
        <f t="shared" si="24"/>
        <v>3588534.04</v>
      </c>
      <c r="P122" s="14">
        <f t="shared" si="28"/>
        <v>35530.040000000037</v>
      </c>
      <c r="Q122" s="52">
        <f t="shared" si="29"/>
        <v>1.0000000000000011E-2</v>
      </c>
      <c r="R122" s="55">
        <f t="shared" si="19"/>
        <v>-40.800000000000011</v>
      </c>
      <c r="S122" s="43">
        <f t="shared" si="20"/>
        <v>-8.9867841409691659E-2</v>
      </c>
      <c r="U122" s="1">
        <f t="shared" si="25"/>
        <v>7988</v>
      </c>
      <c r="V122" s="2"/>
      <c r="W122" s="26"/>
    </row>
    <row r="123" spans="1:23" ht="14.6" x14ac:dyDescent="0.4">
      <c r="A123" s="1">
        <f t="shared" si="26"/>
        <v>116</v>
      </c>
      <c r="B123" s="67">
        <v>2466</v>
      </c>
      <c r="C123" s="67">
        <v>2466</v>
      </c>
      <c r="D123" s="23" t="s">
        <v>138</v>
      </c>
      <c r="E123" s="35">
        <v>1607.6</v>
      </c>
      <c r="F123" s="45">
        <v>7826</v>
      </c>
      <c r="G123" s="60">
        <v>12581078</v>
      </c>
      <c r="H123" s="45">
        <v>0</v>
      </c>
      <c r="I123" s="60">
        <f t="shared" si="21"/>
        <v>12581078</v>
      </c>
      <c r="J123" s="48">
        <v>1590.5</v>
      </c>
      <c r="K123" s="11">
        <f t="shared" si="15"/>
        <v>7983</v>
      </c>
      <c r="L123" s="11">
        <f t="shared" si="22"/>
        <v>7988</v>
      </c>
      <c r="M123" s="64">
        <f t="shared" si="23"/>
        <v>12704914</v>
      </c>
      <c r="N123" s="11">
        <f t="shared" si="27"/>
        <v>1974.7799999993294</v>
      </c>
      <c r="O123" s="64">
        <f t="shared" si="24"/>
        <v>12706888.779999999</v>
      </c>
      <c r="P123" s="12">
        <f t="shared" si="28"/>
        <v>125810.77999999933</v>
      </c>
      <c r="Q123" s="51">
        <f t="shared" si="29"/>
        <v>9.9999999999999464E-3</v>
      </c>
      <c r="R123" s="54">
        <f t="shared" si="19"/>
        <v>-17.099999999999909</v>
      </c>
      <c r="S123" s="42">
        <f t="shared" si="20"/>
        <v>-1.0636974371734206E-2</v>
      </c>
      <c r="U123" s="1">
        <f t="shared" si="25"/>
        <v>7988</v>
      </c>
      <c r="V123" s="2"/>
      <c r="W123" s="26"/>
    </row>
    <row r="124" spans="1:23" ht="14.6" x14ac:dyDescent="0.4">
      <c r="A124" s="1">
        <f t="shared" si="26"/>
        <v>117</v>
      </c>
      <c r="B124" s="67">
        <v>2493</v>
      </c>
      <c r="C124" s="67">
        <v>2493</v>
      </c>
      <c r="D124" s="23" t="s">
        <v>139</v>
      </c>
      <c r="E124" s="35">
        <v>159.4</v>
      </c>
      <c r="F124" s="45">
        <v>7958</v>
      </c>
      <c r="G124" s="60">
        <v>1268505</v>
      </c>
      <c r="H124" s="45">
        <v>96468</v>
      </c>
      <c r="I124" s="60">
        <f t="shared" si="21"/>
        <v>1364973</v>
      </c>
      <c r="J124" s="48">
        <v>158.1</v>
      </c>
      <c r="K124" s="11">
        <f t="shared" si="15"/>
        <v>8115</v>
      </c>
      <c r="L124" s="11">
        <f t="shared" si="22"/>
        <v>8115</v>
      </c>
      <c r="M124" s="64">
        <f t="shared" si="23"/>
        <v>1282981.5</v>
      </c>
      <c r="N124" s="11">
        <f t="shared" si="27"/>
        <v>0</v>
      </c>
      <c r="O124" s="64">
        <f t="shared" si="24"/>
        <v>1282981.5</v>
      </c>
      <c r="P124" s="12">
        <f t="shared" si="28"/>
        <v>-81991.5</v>
      </c>
      <c r="Q124" s="51">
        <f t="shared" si="29"/>
        <v>-6.006822112964872E-2</v>
      </c>
      <c r="R124" s="54">
        <f t="shared" si="19"/>
        <v>-1.3000000000000114</v>
      </c>
      <c r="S124" s="42">
        <f t="shared" si="20"/>
        <v>-8.1555834378921662E-3</v>
      </c>
      <c r="U124" s="1">
        <f t="shared" si="25"/>
        <v>8115</v>
      </c>
      <c r="V124" s="2"/>
      <c r="W124" s="26"/>
    </row>
    <row r="125" spans="1:23" ht="14.6" x14ac:dyDescent="0.4">
      <c r="A125" s="1">
        <f t="shared" si="26"/>
        <v>118</v>
      </c>
      <c r="B125" s="67">
        <v>2502</v>
      </c>
      <c r="C125" s="67">
        <v>2502</v>
      </c>
      <c r="D125" s="23" t="s">
        <v>140</v>
      </c>
      <c r="E125" s="35">
        <v>614.29999999999995</v>
      </c>
      <c r="F125" s="45">
        <v>7891</v>
      </c>
      <c r="G125" s="60">
        <v>4847441</v>
      </c>
      <c r="H125" s="45">
        <v>0</v>
      </c>
      <c r="I125" s="60">
        <f t="shared" si="21"/>
        <v>4847441</v>
      </c>
      <c r="J125" s="48">
        <v>615.5</v>
      </c>
      <c r="K125" s="11">
        <f t="shared" si="15"/>
        <v>8048</v>
      </c>
      <c r="L125" s="11">
        <f t="shared" si="22"/>
        <v>8048</v>
      </c>
      <c r="M125" s="64">
        <f t="shared" si="23"/>
        <v>4953544</v>
      </c>
      <c r="N125" s="11">
        <f t="shared" si="27"/>
        <v>0</v>
      </c>
      <c r="O125" s="64">
        <f t="shared" si="24"/>
        <v>4953544</v>
      </c>
      <c r="P125" s="12">
        <f t="shared" si="28"/>
        <v>106103</v>
      </c>
      <c r="Q125" s="51">
        <f t="shared" si="29"/>
        <v>2.1888456197816538E-2</v>
      </c>
      <c r="R125" s="54">
        <f t="shared" si="19"/>
        <v>1.2000000000000455</v>
      </c>
      <c r="S125" s="42">
        <f t="shared" si="20"/>
        <v>1.9534429431874419E-3</v>
      </c>
      <c r="U125" s="1">
        <f t="shared" si="25"/>
        <v>8048</v>
      </c>
      <c r="V125" s="2"/>
      <c r="W125" s="26"/>
    </row>
    <row r="126" spans="1:23" ht="14.6" x14ac:dyDescent="0.4">
      <c r="A126" s="1">
        <f t="shared" si="26"/>
        <v>119</v>
      </c>
      <c r="B126" s="67">
        <v>2511</v>
      </c>
      <c r="C126" s="67">
        <v>2511</v>
      </c>
      <c r="D126" s="23" t="s">
        <v>141</v>
      </c>
      <c r="E126" s="35">
        <v>1928.5</v>
      </c>
      <c r="F126" s="45">
        <v>7826</v>
      </c>
      <c r="G126" s="60">
        <v>15092441</v>
      </c>
      <c r="H126" s="45">
        <v>0</v>
      </c>
      <c r="I126" s="60">
        <f t="shared" si="21"/>
        <v>15092441</v>
      </c>
      <c r="J126" s="48">
        <v>1864.1</v>
      </c>
      <c r="K126" s="11">
        <f t="shared" si="15"/>
        <v>7983</v>
      </c>
      <c r="L126" s="11">
        <f t="shared" si="22"/>
        <v>7988</v>
      </c>
      <c r="M126" s="64">
        <f t="shared" si="23"/>
        <v>14890430.799999999</v>
      </c>
      <c r="N126" s="11">
        <f t="shared" si="27"/>
        <v>352934.61000000127</v>
      </c>
      <c r="O126" s="64">
        <f t="shared" si="24"/>
        <v>15243365.41</v>
      </c>
      <c r="P126" s="12">
        <f t="shared" si="28"/>
        <v>150924.41000000015</v>
      </c>
      <c r="Q126" s="51">
        <f t="shared" si="29"/>
        <v>1.0000000000000011E-2</v>
      </c>
      <c r="R126" s="54">
        <f t="shared" si="19"/>
        <v>-64.400000000000091</v>
      </c>
      <c r="S126" s="42">
        <f t="shared" si="20"/>
        <v>-3.3393829401088974E-2</v>
      </c>
      <c r="U126" s="1">
        <f t="shared" si="25"/>
        <v>7988</v>
      </c>
      <c r="V126" s="2"/>
      <c r="W126" s="26"/>
    </row>
    <row r="127" spans="1:23" ht="14.6" x14ac:dyDescent="0.4">
      <c r="A127" s="1">
        <f t="shared" si="26"/>
        <v>120</v>
      </c>
      <c r="B127" s="67">
        <v>2520</v>
      </c>
      <c r="C127" s="67">
        <v>2520</v>
      </c>
      <c r="D127" s="24" t="s">
        <v>142</v>
      </c>
      <c r="E127" s="36">
        <v>307.3</v>
      </c>
      <c r="F127" s="46">
        <v>7826</v>
      </c>
      <c r="G127" s="61">
        <v>2404930</v>
      </c>
      <c r="H127" s="46">
        <v>0</v>
      </c>
      <c r="I127" s="61">
        <f t="shared" si="21"/>
        <v>2404930</v>
      </c>
      <c r="J127" s="49">
        <v>313.3</v>
      </c>
      <c r="K127" s="13">
        <f t="shared" si="15"/>
        <v>7983</v>
      </c>
      <c r="L127" s="13">
        <f t="shared" si="22"/>
        <v>7988</v>
      </c>
      <c r="M127" s="65">
        <f t="shared" si="23"/>
        <v>2502640.4</v>
      </c>
      <c r="N127" s="13">
        <f t="shared" si="27"/>
        <v>0</v>
      </c>
      <c r="O127" s="65">
        <f t="shared" si="24"/>
        <v>2502640.4</v>
      </c>
      <c r="P127" s="14">
        <f t="shared" si="28"/>
        <v>97710.399999999907</v>
      </c>
      <c r="Q127" s="52">
        <f t="shared" si="29"/>
        <v>4.0629207502921046E-2</v>
      </c>
      <c r="R127" s="55">
        <f t="shared" si="19"/>
        <v>6</v>
      </c>
      <c r="S127" s="43">
        <f t="shared" si="20"/>
        <v>1.9524894240156198E-2</v>
      </c>
      <c r="U127" s="1">
        <f t="shared" si="25"/>
        <v>7988</v>
      </c>
      <c r="V127" s="2"/>
      <c r="W127" s="26"/>
    </row>
    <row r="128" spans="1:23" ht="14.6" x14ac:dyDescent="0.4">
      <c r="A128" s="1">
        <f t="shared" si="26"/>
        <v>121</v>
      </c>
      <c r="B128" s="67">
        <v>2682</v>
      </c>
      <c r="C128" s="67">
        <v>2682</v>
      </c>
      <c r="D128" s="23" t="s">
        <v>2</v>
      </c>
      <c r="E128" s="35">
        <v>246.3</v>
      </c>
      <c r="F128" s="45">
        <v>7826</v>
      </c>
      <c r="G128" s="60">
        <v>1927544</v>
      </c>
      <c r="H128" s="45">
        <v>34995</v>
      </c>
      <c r="I128" s="60">
        <f t="shared" si="21"/>
        <v>1962539</v>
      </c>
      <c r="J128" s="48">
        <v>249.3</v>
      </c>
      <c r="K128" s="11">
        <f t="shared" si="15"/>
        <v>7983</v>
      </c>
      <c r="L128" s="11">
        <f t="shared" si="22"/>
        <v>7988</v>
      </c>
      <c r="M128" s="64">
        <f t="shared" si="23"/>
        <v>1991408.4000000001</v>
      </c>
      <c r="N128" s="11">
        <f t="shared" si="27"/>
        <v>0</v>
      </c>
      <c r="O128" s="64">
        <f t="shared" si="24"/>
        <v>1991408.4000000001</v>
      </c>
      <c r="P128" s="12">
        <f t="shared" si="28"/>
        <v>28869.40000000014</v>
      </c>
      <c r="Q128" s="51">
        <f t="shared" si="29"/>
        <v>1.47102299623091E-2</v>
      </c>
      <c r="R128" s="54">
        <f t="shared" si="19"/>
        <v>3</v>
      </c>
      <c r="S128" s="42">
        <f t="shared" si="20"/>
        <v>1.2180267965895249E-2</v>
      </c>
      <c r="U128" s="1">
        <f t="shared" si="25"/>
        <v>7988</v>
      </c>
      <c r="V128" s="2"/>
      <c r="W128" s="26"/>
    </row>
    <row r="129" spans="1:23" ht="14.6" x14ac:dyDescent="0.4">
      <c r="A129" s="1">
        <f t="shared" si="26"/>
        <v>122</v>
      </c>
      <c r="B129" s="67">
        <v>2556</v>
      </c>
      <c r="C129" s="67">
        <v>2556</v>
      </c>
      <c r="D129" s="23" t="s">
        <v>143</v>
      </c>
      <c r="E129" s="35">
        <v>375.6</v>
      </c>
      <c r="F129" s="45">
        <v>7826</v>
      </c>
      <c r="G129" s="60">
        <v>2939446</v>
      </c>
      <c r="H129" s="45">
        <v>0</v>
      </c>
      <c r="I129" s="60">
        <f t="shared" si="21"/>
        <v>2939446</v>
      </c>
      <c r="J129" s="48">
        <v>376.3</v>
      </c>
      <c r="K129" s="11">
        <f t="shared" si="15"/>
        <v>7983</v>
      </c>
      <c r="L129" s="11">
        <f t="shared" si="22"/>
        <v>7988</v>
      </c>
      <c r="M129" s="64">
        <f t="shared" si="23"/>
        <v>3005884.4</v>
      </c>
      <c r="N129" s="11">
        <f t="shared" si="27"/>
        <v>0</v>
      </c>
      <c r="O129" s="64">
        <f t="shared" si="24"/>
        <v>3005884.4</v>
      </c>
      <c r="P129" s="12">
        <f t="shared" si="28"/>
        <v>66438.399999999907</v>
      </c>
      <c r="Q129" s="51">
        <f t="shared" si="29"/>
        <v>2.2602354321188383E-2</v>
      </c>
      <c r="R129" s="54">
        <f t="shared" si="19"/>
        <v>0.69999999999998863</v>
      </c>
      <c r="S129" s="42">
        <f t="shared" si="20"/>
        <v>1.8636847710329836E-3</v>
      </c>
      <c r="U129" s="1">
        <f t="shared" si="25"/>
        <v>7988</v>
      </c>
      <c r="V129" s="2"/>
      <c r="W129" s="26"/>
    </row>
    <row r="130" spans="1:23" ht="14.6" x14ac:dyDescent="0.4">
      <c r="A130" s="1">
        <f t="shared" si="26"/>
        <v>123</v>
      </c>
      <c r="B130" s="67">
        <v>3195</v>
      </c>
      <c r="C130" s="67">
        <v>3195</v>
      </c>
      <c r="D130" s="23" t="s">
        <v>144</v>
      </c>
      <c r="E130" s="35">
        <v>1182.3</v>
      </c>
      <c r="F130" s="45">
        <v>7865</v>
      </c>
      <c r="G130" s="60">
        <v>9298790</v>
      </c>
      <c r="H130" s="45">
        <v>0</v>
      </c>
      <c r="I130" s="60">
        <f t="shared" si="21"/>
        <v>9298790</v>
      </c>
      <c r="J130" s="48">
        <v>1199.2</v>
      </c>
      <c r="K130" s="11">
        <f t="shared" si="15"/>
        <v>8022</v>
      </c>
      <c r="L130" s="11">
        <f t="shared" si="22"/>
        <v>8022</v>
      </c>
      <c r="M130" s="64">
        <f t="shared" si="23"/>
        <v>9619982.4000000004</v>
      </c>
      <c r="N130" s="11">
        <f t="shared" si="27"/>
        <v>0</v>
      </c>
      <c r="O130" s="64">
        <f t="shared" si="24"/>
        <v>9619982.4000000004</v>
      </c>
      <c r="P130" s="12">
        <f t="shared" si="28"/>
        <v>321192.40000000037</v>
      </c>
      <c r="Q130" s="51">
        <f t="shared" si="29"/>
        <v>3.4541311288888162E-2</v>
      </c>
      <c r="R130" s="54">
        <f t="shared" si="19"/>
        <v>16.900000000000091</v>
      </c>
      <c r="S130" s="42">
        <f t="shared" si="20"/>
        <v>1.4294172375877604E-2</v>
      </c>
      <c r="U130" s="1">
        <f t="shared" si="25"/>
        <v>8022</v>
      </c>
      <c r="V130" s="2"/>
      <c r="W130" s="26"/>
    </row>
    <row r="131" spans="1:23" ht="14.6" x14ac:dyDescent="0.4">
      <c r="A131" s="1">
        <f t="shared" si="26"/>
        <v>124</v>
      </c>
      <c r="B131" s="67">
        <v>2709</v>
      </c>
      <c r="C131" s="67">
        <v>2709</v>
      </c>
      <c r="D131" s="23" t="s">
        <v>145</v>
      </c>
      <c r="E131" s="35">
        <v>1495.4</v>
      </c>
      <c r="F131" s="45">
        <v>7826</v>
      </c>
      <c r="G131" s="60">
        <v>11703000</v>
      </c>
      <c r="H131" s="45">
        <v>0</v>
      </c>
      <c r="I131" s="60">
        <f t="shared" si="21"/>
        <v>11703000</v>
      </c>
      <c r="J131" s="48">
        <v>1502.2</v>
      </c>
      <c r="K131" s="11">
        <f t="shared" si="15"/>
        <v>7983</v>
      </c>
      <c r="L131" s="11">
        <f t="shared" si="22"/>
        <v>7988</v>
      </c>
      <c r="M131" s="64">
        <f t="shared" si="23"/>
        <v>11999573.6</v>
      </c>
      <c r="N131" s="11">
        <f t="shared" si="27"/>
        <v>0</v>
      </c>
      <c r="O131" s="64">
        <f t="shared" si="24"/>
        <v>11999573.6</v>
      </c>
      <c r="P131" s="12">
        <f t="shared" si="28"/>
        <v>296573.59999999963</v>
      </c>
      <c r="Q131" s="51">
        <f t="shared" si="29"/>
        <v>2.5341673075279812E-2</v>
      </c>
      <c r="R131" s="54">
        <f t="shared" si="19"/>
        <v>6.7999999999999545</v>
      </c>
      <c r="S131" s="42">
        <f t="shared" si="20"/>
        <v>4.5472783201818603E-3</v>
      </c>
      <c r="U131" s="1">
        <f t="shared" si="25"/>
        <v>7988</v>
      </c>
      <c r="V131" s="2"/>
      <c r="W131" s="26"/>
    </row>
    <row r="132" spans="1:23" ht="14.6" x14ac:dyDescent="0.4">
      <c r="A132" s="1">
        <f t="shared" si="26"/>
        <v>125</v>
      </c>
      <c r="B132" s="67">
        <v>2718</v>
      </c>
      <c r="C132" s="67">
        <v>2718</v>
      </c>
      <c r="D132" s="24" t="s">
        <v>146</v>
      </c>
      <c r="E132" s="36">
        <v>459.7</v>
      </c>
      <c r="F132" s="46">
        <v>7856</v>
      </c>
      <c r="G132" s="61">
        <v>3611403</v>
      </c>
      <c r="H132" s="46">
        <v>0</v>
      </c>
      <c r="I132" s="61">
        <f t="shared" si="21"/>
        <v>3611403</v>
      </c>
      <c r="J132" s="49">
        <v>443.1</v>
      </c>
      <c r="K132" s="13">
        <f t="shared" si="15"/>
        <v>8013</v>
      </c>
      <c r="L132" s="13">
        <f t="shared" si="22"/>
        <v>8013</v>
      </c>
      <c r="M132" s="65">
        <f t="shared" si="23"/>
        <v>3550560.3000000003</v>
      </c>
      <c r="N132" s="13">
        <f t="shared" si="27"/>
        <v>96956.729999999981</v>
      </c>
      <c r="O132" s="65">
        <f t="shared" si="24"/>
        <v>3647517.0300000003</v>
      </c>
      <c r="P132" s="14">
        <f t="shared" si="28"/>
        <v>36114.030000000261</v>
      </c>
      <c r="Q132" s="52">
        <f t="shared" si="29"/>
        <v>1.0000000000000073E-2</v>
      </c>
      <c r="R132" s="55">
        <f t="shared" si="19"/>
        <v>-16.599999999999966</v>
      </c>
      <c r="S132" s="43">
        <f t="shared" si="20"/>
        <v>-3.6110506852294902E-2</v>
      </c>
      <c r="U132" s="1">
        <f t="shared" si="25"/>
        <v>8013</v>
      </c>
      <c r="V132" s="2"/>
      <c r="W132" s="26"/>
    </row>
    <row r="133" spans="1:23" ht="14.6" x14ac:dyDescent="0.4">
      <c r="A133" s="1">
        <f t="shared" si="26"/>
        <v>126</v>
      </c>
      <c r="B133" s="67">
        <v>2727</v>
      </c>
      <c r="C133" s="67">
        <v>2727</v>
      </c>
      <c r="D133" s="23" t="s">
        <v>147</v>
      </c>
      <c r="E133" s="35">
        <v>670.2</v>
      </c>
      <c r="F133" s="45">
        <v>7826</v>
      </c>
      <c r="G133" s="60">
        <v>5244985</v>
      </c>
      <c r="H133" s="45">
        <v>0</v>
      </c>
      <c r="I133" s="60">
        <f t="shared" si="21"/>
        <v>5244985</v>
      </c>
      <c r="J133" s="48">
        <v>681</v>
      </c>
      <c r="K133" s="11">
        <f t="shared" si="15"/>
        <v>7983</v>
      </c>
      <c r="L133" s="11">
        <f t="shared" si="22"/>
        <v>7988</v>
      </c>
      <c r="M133" s="64">
        <f t="shared" si="23"/>
        <v>5439828</v>
      </c>
      <c r="N133" s="11">
        <f t="shared" si="27"/>
        <v>0</v>
      </c>
      <c r="O133" s="64">
        <f t="shared" si="24"/>
        <v>5439828</v>
      </c>
      <c r="P133" s="12">
        <f t="shared" si="28"/>
        <v>194843</v>
      </c>
      <c r="Q133" s="51">
        <f t="shared" si="29"/>
        <v>3.7148437984093376E-2</v>
      </c>
      <c r="R133" s="54">
        <f t="shared" si="19"/>
        <v>10.799999999999955</v>
      </c>
      <c r="S133" s="42">
        <f t="shared" si="20"/>
        <v>1.6114592658907721E-2</v>
      </c>
      <c r="U133" s="1">
        <f t="shared" si="25"/>
        <v>7988</v>
      </c>
      <c r="V133" s="2"/>
      <c r="W133" s="26"/>
    </row>
    <row r="134" spans="1:23" ht="14.6" x14ac:dyDescent="0.4">
      <c r="A134" s="1">
        <f t="shared" si="26"/>
        <v>127</v>
      </c>
      <c r="B134" s="67">
        <v>2754</v>
      </c>
      <c r="C134" s="67">
        <v>2754</v>
      </c>
      <c r="D134" s="23" t="s">
        <v>148</v>
      </c>
      <c r="E134" s="35">
        <v>395.4</v>
      </c>
      <c r="F134" s="45">
        <v>7826</v>
      </c>
      <c r="G134" s="60">
        <v>3094400</v>
      </c>
      <c r="H134" s="45">
        <v>0</v>
      </c>
      <c r="I134" s="60">
        <f t="shared" si="21"/>
        <v>3094400</v>
      </c>
      <c r="J134" s="48">
        <v>388.2</v>
      </c>
      <c r="K134" s="11">
        <f t="shared" si="15"/>
        <v>7983</v>
      </c>
      <c r="L134" s="11">
        <f t="shared" si="22"/>
        <v>7988</v>
      </c>
      <c r="M134" s="64">
        <f t="shared" si="23"/>
        <v>3100941.6</v>
      </c>
      <c r="N134" s="11">
        <f t="shared" si="27"/>
        <v>24402.399999999907</v>
      </c>
      <c r="O134" s="64">
        <f t="shared" si="24"/>
        <v>3125344</v>
      </c>
      <c r="P134" s="12">
        <f t="shared" si="28"/>
        <v>30944</v>
      </c>
      <c r="Q134" s="51">
        <f t="shared" si="29"/>
        <v>0.01</v>
      </c>
      <c r="R134" s="54">
        <f t="shared" si="19"/>
        <v>-7.1999999999999886</v>
      </c>
      <c r="S134" s="42">
        <f t="shared" si="20"/>
        <v>-1.820940819423366E-2</v>
      </c>
      <c r="U134" s="1">
        <f t="shared" si="25"/>
        <v>7988</v>
      </c>
      <c r="V134" s="2"/>
      <c r="W134" s="26"/>
    </row>
    <row r="135" spans="1:23" ht="14.6" x14ac:dyDescent="0.4">
      <c r="A135" s="1">
        <f t="shared" si="26"/>
        <v>128</v>
      </c>
      <c r="B135" s="67">
        <v>2766</v>
      </c>
      <c r="C135" s="67">
        <v>2766</v>
      </c>
      <c r="D135" s="23" t="s">
        <v>20</v>
      </c>
      <c r="E135" s="35">
        <v>315.8</v>
      </c>
      <c r="F135" s="45">
        <v>7891</v>
      </c>
      <c r="G135" s="60">
        <v>2491978</v>
      </c>
      <c r="H135" s="45">
        <v>0</v>
      </c>
      <c r="I135" s="60">
        <f t="shared" si="21"/>
        <v>2491978</v>
      </c>
      <c r="J135" s="48">
        <v>308</v>
      </c>
      <c r="K135" s="11">
        <f t="shared" si="15"/>
        <v>8048</v>
      </c>
      <c r="L135" s="11">
        <f t="shared" si="22"/>
        <v>8048</v>
      </c>
      <c r="M135" s="64">
        <f t="shared" si="23"/>
        <v>2478784</v>
      </c>
      <c r="N135" s="11">
        <f t="shared" si="27"/>
        <v>38113.779999999795</v>
      </c>
      <c r="O135" s="64">
        <f t="shared" si="24"/>
        <v>2516897.7799999998</v>
      </c>
      <c r="P135" s="12">
        <f t="shared" si="28"/>
        <v>24919.779999999795</v>
      </c>
      <c r="Q135" s="51">
        <f t="shared" si="29"/>
        <v>9.9999999999999169E-3</v>
      </c>
      <c r="R135" s="54">
        <f t="shared" si="19"/>
        <v>-7.8000000000000114</v>
      </c>
      <c r="S135" s="42">
        <f t="shared" si="20"/>
        <v>-2.4699176694110231E-2</v>
      </c>
      <c r="U135" s="1">
        <f t="shared" si="25"/>
        <v>8048</v>
      </c>
      <c r="V135" s="2"/>
      <c r="W135" s="26"/>
    </row>
    <row r="136" spans="1:23" ht="14.6" x14ac:dyDescent="0.4">
      <c r="A136" s="1">
        <f t="shared" si="26"/>
        <v>129</v>
      </c>
      <c r="B136" s="67">
        <v>2772</v>
      </c>
      <c r="C136" s="67">
        <v>2772</v>
      </c>
      <c r="D136" s="23" t="s">
        <v>149</v>
      </c>
      <c r="E136" s="35">
        <v>208</v>
      </c>
      <c r="F136" s="45">
        <v>7932</v>
      </c>
      <c r="G136" s="60">
        <v>1649856</v>
      </c>
      <c r="H136" s="45">
        <v>117105</v>
      </c>
      <c r="I136" s="60">
        <f t="shared" si="21"/>
        <v>1766961</v>
      </c>
      <c r="J136" s="48">
        <v>203</v>
      </c>
      <c r="K136" s="11">
        <f t="shared" ref="K136:K199" si="30">ROUND(F136+$G$2,0)+T136</f>
        <v>8089</v>
      </c>
      <c r="L136" s="11">
        <f t="shared" si="22"/>
        <v>8089</v>
      </c>
      <c r="M136" s="64">
        <f t="shared" si="23"/>
        <v>1642067</v>
      </c>
      <c r="N136" s="11">
        <f t="shared" si="27"/>
        <v>24287.560000000056</v>
      </c>
      <c r="O136" s="64">
        <f t="shared" si="24"/>
        <v>1666354.56</v>
      </c>
      <c r="P136" s="12">
        <f t="shared" si="28"/>
        <v>-100606.43999999994</v>
      </c>
      <c r="Q136" s="51">
        <f t="shared" si="29"/>
        <v>-5.6937555497829292E-2</v>
      </c>
      <c r="R136" s="54">
        <f t="shared" ref="R136:R199" si="31">J136-E136</f>
        <v>-5</v>
      </c>
      <c r="S136" s="42">
        <f t="shared" ref="S136:S199" si="32">R136/E136</f>
        <v>-2.403846153846154E-2</v>
      </c>
      <c r="U136" s="1">
        <f t="shared" si="25"/>
        <v>8089</v>
      </c>
      <c r="V136" s="2"/>
      <c r="W136" s="26"/>
    </row>
    <row r="137" spans="1:23" ht="14.6" x14ac:dyDescent="0.4">
      <c r="A137" s="1">
        <f t="shared" si="26"/>
        <v>130</v>
      </c>
      <c r="B137" s="67">
        <v>2781</v>
      </c>
      <c r="C137" s="67">
        <v>2781</v>
      </c>
      <c r="D137" s="24" t="s">
        <v>150</v>
      </c>
      <c r="E137" s="36">
        <v>1091.0999999999999</v>
      </c>
      <c r="F137" s="46">
        <v>7826</v>
      </c>
      <c r="G137" s="61">
        <v>8538949</v>
      </c>
      <c r="H137" s="46">
        <v>93908</v>
      </c>
      <c r="I137" s="61">
        <f t="shared" ref="I137:I200" si="33">G137+H137</f>
        <v>8632857</v>
      </c>
      <c r="J137" s="49">
        <v>1087.8</v>
      </c>
      <c r="K137" s="13">
        <f t="shared" si="30"/>
        <v>7983</v>
      </c>
      <c r="L137" s="13">
        <f t="shared" ref="L137:L200" si="34">U137</f>
        <v>7988</v>
      </c>
      <c r="M137" s="65">
        <f t="shared" ref="M137:M200" si="35">J137*L137</f>
        <v>8689346.4000000004</v>
      </c>
      <c r="N137" s="13">
        <f t="shared" si="27"/>
        <v>0</v>
      </c>
      <c r="O137" s="65">
        <f t="shared" ref="O137:O200" si="36">M137+N137</f>
        <v>8689346.4000000004</v>
      </c>
      <c r="P137" s="14">
        <f t="shared" si="28"/>
        <v>56489.400000000373</v>
      </c>
      <c r="Q137" s="52">
        <f t="shared" si="29"/>
        <v>6.5435347764940819E-3</v>
      </c>
      <c r="R137" s="55">
        <f t="shared" si="31"/>
        <v>-3.2999999999999545</v>
      </c>
      <c r="S137" s="43">
        <f t="shared" si="32"/>
        <v>-3.0244707176243744E-3</v>
      </c>
      <c r="U137" s="1">
        <f t="shared" ref="U137:U200" si="37">IF(K137&lt;=7988,7988,K137)</f>
        <v>7988</v>
      </c>
      <c r="V137" s="2"/>
      <c r="W137" s="26"/>
    </row>
    <row r="138" spans="1:23" ht="14.6" x14ac:dyDescent="0.4">
      <c r="A138" s="1">
        <f t="shared" ref="A138:A201" si="38">A137+1</f>
        <v>131</v>
      </c>
      <c r="B138" s="67">
        <v>2826</v>
      </c>
      <c r="C138" s="67">
        <v>2826</v>
      </c>
      <c r="D138" s="23" t="s">
        <v>151</v>
      </c>
      <c r="E138" s="35">
        <v>1364.2</v>
      </c>
      <c r="F138" s="45">
        <v>7831</v>
      </c>
      <c r="G138" s="60">
        <v>10683050</v>
      </c>
      <c r="H138" s="45">
        <v>0</v>
      </c>
      <c r="I138" s="60">
        <f t="shared" si="33"/>
        <v>10683050</v>
      </c>
      <c r="J138" s="48">
        <v>1346.7</v>
      </c>
      <c r="K138" s="11">
        <f t="shared" si="30"/>
        <v>7988</v>
      </c>
      <c r="L138" s="11">
        <f t="shared" si="34"/>
        <v>7988</v>
      </c>
      <c r="M138" s="64">
        <f t="shared" si="35"/>
        <v>10757439.6</v>
      </c>
      <c r="N138" s="11">
        <f t="shared" si="27"/>
        <v>32440.900000000373</v>
      </c>
      <c r="O138" s="64">
        <f t="shared" si="36"/>
        <v>10789880.5</v>
      </c>
      <c r="P138" s="12">
        <f t="shared" si="28"/>
        <v>106830.5</v>
      </c>
      <c r="Q138" s="51">
        <f t="shared" si="29"/>
        <v>0.01</v>
      </c>
      <c r="R138" s="54">
        <f t="shared" si="31"/>
        <v>-17.5</v>
      </c>
      <c r="S138" s="42">
        <f t="shared" si="32"/>
        <v>-1.2828031080486732E-2</v>
      </c>
      <c r="U138" s="1">
        <f t="shared" si="37"/>
        <v>7988</v>
      </c>
      <c r="V138" s="2"/>
      <c r="W138" s="26"/>
    </row>
    <row r="139" spans="1:23" ht="14.6" x14ac:dyDescent="0.4">
      <c r="A139" s="1">
        <f t="shared" si="38"/>
        <v>132</v>
      </c>
      <c r="B139" s="67">
        <v>2846</v>
      </c>
      <c r="C139" s="67">
        <v>2846</v>
      </c>
      <c r="D139" s="23" t="s">
        <v>152</v>
      </c>
      <c r="E139" s="35">
        <v>298</v>
      </c>
      <c r="F139" s="45">
        <v>7862</v>
      </c>
      <c r="G139" s="60">
        <v>2342876</v>
      </c>
      <c r="H139" s="45">
        <v>0</v>
      </c>
      <c r="I139" s="60">
        <f t="shared" si="33"/>
        <v>2342876</v>
      </c>
      <c r="J139" s="48">
        <v>299</v>
      </c>
      <c r="K139" s="11">
        <f t="shared" si="30"/>
        <v>8019</v>
      </c>
      <c r="L139" s="11">
        <f t="shared" si="34"/>
        <v>8019</v>
      </c>
      <c r="M139" s="64">
        <f t="shared" si="35"/>
        <v>2397681</v>
      </c>
      <c r="N139" s="11">
        <f t="shared" si="27"/>
        <v>0</v>
      </c>
      <c r="O139" s="64">
        <f t="shared" si="36"/>
        <v>2397681</v>
      </c>
      <c r="P139" s="12">
        <f t="shared" si="28"/>
        <v>54805</v>
      </c>
      <c r="Q139" s="51">
        <f t="shared" si="29"/>
        <v>2.33921897701799E-2</v>
      </c>
      <c r="R139" s="54">
        <f t="shared" si="31"/>
        <v>1</v>
      </c>
      <c r="S139" s="42">
        <f t="shared" si="32"/>
        <v>3.3557046979865771E-3</v>
      </c>
      <c r="U139" s="1">
        <f t="shared" si="37"/>
        <v>8019</v>
      </c>
      <c r="V139" s="2"/>
      <c r="W139" s="26"/>
    </row>
    <row r="140" spans="1:23" ht="14.6" x14ac:dyDescent="0.4">
      <c r="A140" s="1">
        <f t="shared" si="38"/>
        <v>133</v>
      </c>
      <c r="B140" s="67">
        <v>2862</v>
      </c>
      <c r="C140" s="67">
        <v>2862</v>
      </c>
      <c r="D140" s="23" t="s">
        <v>153</v>
      </c>
      <c r="E140" s="35">
        <v>636.6</v>
      </c>
      <c r="F140" s="45">
        <v>7838</v>
      </c>
      <c r="G140" s="60">
        <v>4989671</v>
      </c>
      <c r="H140" s="45">
        <v>0</v>
      </c>
      <c r="I140" s="60">
        <f t="shared" si="33"/>
        <v>4989671</v>
      </c>
      <c r="J140" s="48">
        <v>633.1</v>
      </c>
      <c r="K140" s="11">
        <f t="shared" si="30"/>
        <v>7995</v>
      </c>
      <c r="L140" s="11">
        <f t="shared" si="34"/>
        <v>7995</v>
      </c>
      <c r="M140" s="64">
        <f t="shared" si="35"/>
        <v>5061634.5</v>
      </c>
      <c r="N140" s="11">
        <f t="shared" si="27"/>
        <v>0</v>
      </c>
      <c r="O140" s="64">
        <f t="shared" si="36"/>
        <v>5061634.5</v>
      </c>
      <c r="P140" s="12">
        <f t="shared" si="28"/>
        <v>71963.5</v>
      </c>
      <c r="Q140" s="51">
        <f t="shared" si="29"/>
        <v>1.4422493988080577E-2</v>
      </c>
      <c r="R140" s="54">
        <f t="shared" si="31"/>
        <v>-3.5</v>
      </c>
      <c r="S140" s="42">
        <f t="shared" si="32"/>
        <v>-5.4979579013509266E-3</v>
      </c>
      <c r="U140" s="1">
        <f t="shared" si="37"/>
        <v>7995</v>
      </c>
      <c r="V140" s="2"/>
      <c r="W140" s="26"/>
    </row>
    <row r="141" spans="1:23" ht="14.6" x14ac:dyDescent="0.4">
      <c r="A141" s="1">
        <f t="shared" si="38"/>
        <v>134</v>
      </c>
      <c r="B141" s="67">
        <v>2977</v>
      </c>
      <c r="C141" s="67">
        <v>2977</v>
      </c>
      <c r="D141" s="23" t="s">
        <v>154</v>
      </c>
      <c r="E141" s="35">
        <v>589.20000000000005</v>
      </c>
      <c r="F141" s="45">
        <v>7826</v>
      </c>
      <c r="G141" s="60">
        <v>4611079</v>
      </c>
      <c r="H141" s="45">
        <v>0</v>
      </c>
      <c r="I141" s="60">
        <f t="shared" si="33"/>
        <v>4611079</v>
      </c>
      <c r="J141" s="48">
        <v>553.79999999999995</v>
      </c>
      <c r="K141" s="11">
        <f t="shared" si="30"/>
        <v>7983</v>
      </c>
      <c r="L141" s="11">
        <f t="shared" si="34"/>
        <v>7988</v>
      </c>
      <c r="M141" s="64">
        <f t="shared" si="35"/>
        <v>4423754.3999999994</v>
      </c>
      <c r="N141" s="11">
        <f t="shared" si="27"/>
        <v>233435.3900000006</v>
      </c>
      <c r="O141" s="64">
        <f t="shared" si="36"/>
        <v>4657189.79</v>
      </c>
      <c r="P141" s="12">
        <f t="shared" si="28"/>
        <v>46110.790000000037</v>
      </c>
      <c r="Q141" s="51">
        <f t="shared" si="29"/>
        <v>1.0000000000000009E-2</v>
      </c>
      <c r="R141" s="54">
        <f t="shared" si="31"/>
        <v>-35.400000000000091</v>
      </c>
      <c r="S141" s="42">
        <f t="shared" si="32"/>
        <v>-6.0081466395112165E-2</v>
      </c>
      <c r="U141" s="1">
        <f t="shared" si="37"/>
        <v>7988</v>
      </c>
      <c r="V141" s="2"/>
      <c r="W141" s="26"/>
    </row>
    <row r="142" spans="1:23" ht="14.6" x14ac:dyDescent="0.4">
      <c r="A142" s="1">
        <f t="shared" si="38"/>
        <v>135</v>
      </c>
      <c r="B142" s="67">
        <v>2988</v>
      </c>
      <c r="C142" s="67">
        <v>2988</v>
      </c>
      <c r="D142" s="24" t="s">
        <v>155</v>
      </c>
      <c r="E142" s="36">
        <v>562.1</v>
      </c>
      <c r="F142" s="46">
        <v>7826</v>
      </c>
      <c r="G142" s="61">
        <v>4398995</v>
      </c>
      <c r="H142" s="46">
        <v>0</v>
      </c>
      <c r="I142" s="61">
        <f t="shared" si="33"/>
        <v>4398995</v>
      </c>
      <c r="J142" s="49">
        <v>572.29999999999995</v>
      </c>
      <c r="K142" s="13">
        <f t="shared" si="30"/>
        <v>7983</v>
      </c>
      <c r="L142" s="13">
        <f t="shared" si="34"/>
        <v>7988</v>
      </c>
      <c r="M142" s="65">
        <f t="shared" si="35"/>
        <v>4571532.3999999994</v>
      </c>
      <c r="N142" s="13">
        <f t="shared" si="27"/>
        <v>0</v>
      </c>
      <c r="O142" s="65">
        <f t="shared" si="36"/>
        <v>4571532.3999999994</v>
      </c>
      <c r="P142" s="14">
        <f t="shared" si="28"/>
        <v>172537.39999999944</v>
      </c>
      <c r="Q142" s="52">
        <f t="shared" si="29"/>
        <v>3.9222004116849292E-2</v>
      </c>
      <c r="R142" s="55">
        <f t="shared" si="31"/>
        <v>10.199999999999932</v>
      </c>
      <c r="S142" s="43">
        <f t="shared" si="32"/>
        <v>1.8146237324319393E-2</v>
      </c>
      <c r="U142" s="1">
        <f t="shared" si="37"/>
        <v>7988</v>
      </c>
      <c r="V142" s="2"/>
      <c r="W142" s="26"/>
    </row>
    <row r="143" spans="1:23" ht="14.6" x14ac:dyDescent="0.4">
      <c r="A143" s="1">
        <f t="shared" si="38"/>
        <v>136</v>
      </c>
      <c r="B143" s="67">
        <v>3029</v>
      </c>
      <c r="C143" s="67">
        <v>3029</v>
      </c>
      <c r="D143" s="23" t="s">
        <v>156</v>
      </c>
      <c r="E143" s="35">
        <v>1135</v>
      </c>
      <c r="F143" s="45">
        <v>7914</v>
      </c>
      <c r="G143" s="60">
        <v>8982390</v>
      </c>
      <c r="H143" s="45">
        <v>1135</v>
      </c>
      <c r="I143" s="60">
        <f t="shared" si="33"/>
        <v>8983525</v>
      </c>
      <c r="J143" s="48">
        <v>1147</v>
      </c>
      <c r="K143" s="11">
        <f t="shared" si="30"/>
        <v>8071</v>
      </c>
      <c r="L143" s="11">
        <f t="shared" si="34"/>
        <v>8071</v>
      </c>
      <c r="M143" s="64">
        <f t="shared" si="35"/>
        <v>9257437</v>
      </c>
      <c r="N143" s="11">
        <f t="shared" si="27"/>
        <v>0</v>
      </c>
      <c r="O143" s="64">
        <f t="shared" si="36"/>
        <v>9257437</v>
      </c>
      <c r="P143" s="12">
        <f t="shared" si="28"/>
        <v>273912</v>
      </c>
      <c r="Q143" s="51">
        <f t="shared" si="29"/>
        <v>3.0490481186393983E-2</v>
      </c>
      <c r="R143" s="54">
        <f t="shared" si="31"/>
        <v>12</v>
      </c>
      <c r="S143" s="42">
        <f t="shared" si="32"/>
        <v>1.0572687224669603E-2</v>
      </c>
      <c r="U143" s="1">
        <f t="shared" si="37"/>
        <v>8071</v>
      </c>
      <c r="V143" s="2"/>
      <c r="W143" s="26"/>
    </row>
    <row r="144" spans="1:23" ht="14.6" x14ac:dyDescent="0.4">
      <c r="A144" s="1">
        <f t="shared" si="38"/>
        <v>137</v>
      </c>
      <c r="B144" s="67">
        <v>3033</v>
      </c>
      <c r="C144" s="67">
        <v>3033</v>
      </c>
      <c r="D144" s="23" t="s">
        <v>157</v>
      </c>
      <c r="E144" s="35">
        <v>411.3</v>
      </c>
      <c r="F144" s="45">
        <v>7903</v>
      </c>
      <c r="G144" s="60">
        <v>3250504</v>
      </c>
      <c r="H144" s="45">
        <v>0</v>
      </c>
      <c r="I144" s="60">
        <f t="shared" si="33"/>
        <v>3250504</v>
      </c>
      <c r="J144" s="48">
        <v>408.3</v>
      </c>
      <c r="K144" s="11">
        <f t="shared" si="30"/>
        <v>8060</v>
      </c>
      <c r="L144" s="11">
        <f t="shared" si="34"/>
        <v>8060</v>
      </c>
      <c r="M144" s="64">
        <f t="shared" si="35"/>
        <v>3290898</v>
      </c>
      <c r="N144" s="11">
        <f t="shared" si="27"/>
        <v>0</v>
      </c>
      <c r="O144" s="64">
        <f t="shared" si="36"/>
        <v>3290898</v>
      </c>
      <c r="P144" s="12">
        <f t="shared" si="28"/>
        <v>40394</v>
      </c>
      <c r="Q144" s="51">
        <f t="shared" si="29"/>
        <v>1.2426995936630134E-2</v>
      </c>
      <c r="R144" s="54">
        <f t="shared" si="31"/>
        <v>-3</v>
      </c>
      <c r="S144" s="42">
        <f t="shared" si="32"/>
        <v>-7.2939460247994159E-3</v>
      </c>
      <c r="U144" s="1">
        <f t="shared" si="37"/>
        <v>8060</v>
      </c>
      <c r="V144" s="2"/>
      <c r="W144" s="26"/>
    </row>
    <row r="145" spans="1:23" ht="14.6" x14ac:dyDescent="0.4">
      <c r="A145" s="1">
        <f t="shared" si="38"/>
        <v>138</v>
      </c>
      <c r="B145" s="67">
        <v>3042</v>
      </c>
      <c r="C145" s="67">
        <v>3042</v>
      </c>
      <c r="D145" s="23" t="s">
        <v>158</v>
      </c>
      <c r="E145" s="35">
        <v>725.7</v>
      </c>
      <c r="F145" s="45">
        <v>7966</v>
      </c>
      <c r="G145" s="60">
        <v>5780926</v>
      </c>
      <c r="H145" s="45">
        <v>0</v>
      </c>
      <c r="I145" s="60">
        <f t="shared" si="33"/>
        <v>5780926</v>
      </c>
      <c r="J145" s="48">
        <v>776.5</v>
      </c>
      <c r="K145" s="11">
        <f t="shared" si="30"/>
        <v>8123</v>
      </c>
      <c r="L145" s="11">
        <f t="shared" si="34"/>
        <v>8123</v>
      </c>
      <c r="M145" s="64">
        <f t="shared" si="35"/>
        <v>6307509.5</v>
      </c>
      <c r="N145" s="11">
        <f t="shared" si="27"/>
        <v>0</v>
      </c>
      <c r="O145" s="64">
        <f t="shared" si="36"/>
        <v>6307509.5</v>
      </c>
      <c r="P145" s="12">
        <f t="shared" si="28"/>
        <v>526583.5</v>
      </c>
      <c r="Q145" s="51">
        <f t="shared" si="29"/>
        <v>9.1089818482367704E-2</v>
      </c>
      <c r="R145" s="54">
        <f t="shared" si="31"/>
        <v>50.799999999999955</v>
      </c>
      <c r="S145" s="42">
        <f t="shared" si="32"/>
        <v>7.000137797988143E-2</v>
      </c>
      <c r="U145" s="1">
        <f t="shared" si="37"/>
        <v>8123</v>
      </c>
      <c r="V145" s="2"/>
      <c r="W145" s="26"/>
    </row>
    <row r="146" spans="1:23" ht="14.6" x14ac:dyDescent="0.4">
      <c r="A146" s="1">
        <f t="shared" si="38"/>
        <v>139</v>
      </c>
      <c r="B146" s="67">
        <v>3060</v>
      </c>
      <c r="C146" s="67">
        <v>3060</v>
      </c>
      <c r="D146" s="23" t="s">
        <v>159</v>
      </c>
      <c r="E146" s="35">
        <v>1214.7</v>
      </c>
      <c r="F146" s="45">
        <v>7826</v>
      </c>
      <c r="G146" s="60">
        <v>9506242</v>
      </c>
      <c r="H146" s="45">
        <v>108269</v>
      </c>
      <c r="I146" s="60">
        <f t="shared" si="33"/>
        <v>9614511</v>
      </c>
      <c r="J146" s="48">
        <v>1199.2</v>
      </c>
      <c r="K146" s="11">
        <f t="shared" si="30"/>
        <v>7983</v>
      </c>
      <c r="L146" s="11">
        <f t="shared" si="34"/>
        <v>7988</v>
      </c>
      <c r="M146" s="64">
        <f t="shared" si="35"/>
        <v>9579209.5999999996</v>
      </c>
      <c r="N146" s="11">
        <f t="shared" si="27"/>
        <v>22094.820000000298</v>
      </c>
      <c r="O146" s="64">
        <f t="shared" si="36"/>
        <v>9601304.4199999999</v>
      </c>
      <c r="P146" s="12">
        <f t="shared" si="28"/>
        <v>-13206.580000000075</v>
      </c>
      <c r="Q146" s="51">
        <f t="shared" si="29"/>
        <v>-1.3736091206302716E-3</v>
      </c>
      <c r="R146" s="54">
        <f t="shared" si="31"/>
        <v>-15.5</v>
      </c>
      <c r="S146" s="42">
        <f t="shared" si="32"/>
        <v>-1.2760352350374577E-2</v>
      </c>
      <c r="U146" s="1">
        <f t="shared" si="37"/>
        <v>7988</v>
      </c>
      <c r="V146" s="2"/>
      <c r="W146" s="26"/>
    </row>
    <row r="147" spans="1:23" ht="14.6" x14ac:dyDescent="0.4">
      <c r="A147" s="1">
        <f t="shared" si="38"/>
        <v>140</v>
      </c>
      <c r="B147" s="67">
        <v>3168</v>
      </c>
      <c r="C147" s="67">
        <v>3168</v>
      </c>
      <c r="D147" s="24" t="s">
        <v>160</v>
      </c>
      <c r="E147" s="36">
        <v>672.4</v>
      </c>
      <c r="F147" s="46">
        <v>7892</v>
      </c>
      <c r="G147" s="61">
        <v>5306581</v>
      </c>
      <c r="H147" s="46">
        <v>0</v>
      </c>
      <c r="I147" s="61">
        <f t="shared" si="33"/>
        <v>5306581</v>
      </c>
      <c r="J147" s="49">
        <v>674.7</v>
      </c>
      <c r="K147" s="13">
        <f t="shared" si="30"/>
        <v>8049</v>
      </c>
      <c r="L147" s="13">
        <f t="shared" si="34"/>
        <v>8049</v>
      </c>
      <c r="M147" s="65">
        <f t="shared" si="35"/>
        <v>5430660.3000000007</v>
      </c>
      <c r="N147" s="13">
        <f t="shared" si="27"/>
        <v>0</v>
      </c>
      <c r="O147" s="65">
        <f t="shared" si="36"/>
        <v>5430660.3000000007</v>
      </c>
      <c r="P147" s="14">
        <f t="shared" si="28"/>
        <v>124079.30000000075</v>
      </c>
      <c r="Q147" s="52">
        <f t="shared" si="29"/>
        <v>2.3382155101373321E-2</v>
      </c>
      <c r="R147" s="55">
        <f t="shared" si="31"/>
        <v>2.3000000000000682</v>
      </c>
      <c r="S147" s="43">
        <f t="shared" si="32"/>
        <v>3.4205829863177698E-3</v>
      </c>
      <c r="U147" s="1">
        <f t="shared" si="37"/>
        <v>8049</v>
      </c>
      <c r="V147" s="2"/>
      <c r="W147" s="26"/>
    </row>
    <row r="148" spans="1:23" ht="14.6" x14ac:dyDescent="0.4">
      <c r="A148" s="1">
        <f t="shared" si="38"/>
        <v>141</v>
      </c>
      <c r="B148" s="67">
        <v>3105</v>
      </c>
      <c r="C148" s="67">
        <v>3105</v>
      </c>
      <c r="D148" s="23" t="s">
        <v>161</v>
      </c>
      <c r="E148" s="35">
        <v>1377.7</v>
      </c>
      <c r="F148" s="45">
        <v>7826</v>
      </c>
      <c r="G148" s="60">
        <v>10781880</v>
      </c>
      <c r="H148" s="45">
        <v>0</v>
      </c>
      <c r="I148" s="60">
        <f t="shared" si="33"/>
        <v>10781880</v>
      </c>
      <c r="J148" s="48">
        <v>1354.8</v>
      </c>
      <c r="K148" s="11">
        <f t="shared" si="30"/>
        <v>7983</v>
      </c>
      <c r="L148" s="11">
        <f t="shared" si="34"/>
        <v>7988</v>
      </c>
      <c r="M148" s="64">
        <f t="shared" si="35"/>
        <v>10822142.4</v>
      </c>
      <c r="N148" s="11">
        <f t="shared" si="27"/>
        <v>67556.400000000373</v>
      </c>
      <c r="O148" s="64">
        <f t="shared" si="36"/>
        <v>10889698.800000001</v>
      </c>
      <c r="P148" s="12">
        <f t="shared" si="28"/>
        <v>107818.80000000075</v>
      </c>
      <c r="Q148" s="51">
        <f t="shared" si="29"/>
        <v>1.000000000000007E-2</v>
      </c>
      <c r="R148" s="54">
        <f t="shared" si="31"/>
        <v>-22.900000000000091</v>
      </c>
      <c r="S148" s="42">
        <f t="shared" si="32"/>
        <v>-1.6621906075343029E-2</v>
      </c>
      <c r="U148" s="1">
        <f t="shared" si="37"/>
        <v>7988</v>
      </c>
      <c r="V148" s="2"/>
      <c r="W148" s="26"/>
    </row>
    <row r="149" spans="1:23" ht="14.6" x14ac:dyDescent="0.4">
      <c r="A149" s="1">
        <f t="shared" si="38"/>
        <v>142</v>
      </c>
      <c r="B149" s="67">
        <v>3114</v>
      </c>
      <c r="C149" s="67">
        <v>3114</v>
      </c>
      <c r="D149" s="23" t="s">
        <v>162</v>
      </c>
      <c r="E149" s="35">
        <v>3422.7</v>
      </c>
      <c r="F149" s="45">
        <v>7826</v>
      </c>
      <c r="G149" s="60">
        <v>26786050</v>
      </c>
      <c r="H149" s="45">
        <v>0</v>
      </c>
      <c r="I149" s="60">
        <f t="shared" si="33"/>
        <v>26786050</v>
      </c>
      <c r="J149" s="48">
        <v>3430.2</v>
      </c>
      <c r="K149" s="11">
        <f t="shared" si="30"/>
        <v>7983</v>
      </c>
      <c r="L149" s="11">
        <f t="shared" si="34"/>
        <v>7988</v>
      </c>
      <c r="M149" s="64">
        <f t="shared" si="35"/>
        <v>27400437.599999998</v>
      </c>
      <c r="N149" s="11">
        <f t="shared" ref="N149:N212" si="39">MAX((G149*1.01)-M149,0)</f>
        <v>0</v>
      </c>
      <c r="O149" s="64">
        <f t="shared" si="36"/>
        <v>27400437.599999998</v>
      </c>
      <c r="P149" s="12">
        <f t="shared" ref="P149:P212" si="40">O149-I149</f>
        <v>614387.59999999776</v>
      </c>
      <c r="Q149" s="51">
        <f t="shared" ref="Q149:Q212" si="41">P149/I149</f>
        <v>2.2936849591485037E-2</v>
      </c>
      <c r="R149" s="54">
        <f t="shared" si="31"/>
        <v>7.5</v>
      </c>
      <c r="S149" s="42">
        <f t="shared" si="32"/>
        <v>2.1912525199403979E-3</v>
      </c>
      <c r="U149" s="1">
        <f t="shared" si="37"/>
        <v>7988</v>
      </c>
      <c r="V149" s="2"/>
      <c r="W149" s="26"/>
    </row>
    <row r="150" spans="1:23" ht="14.6" x14ac:dyDescent="0.4">
      <c r="A150" s="1">
        <f t="shared" si="38"/>
        <v>143</v>
      </c>
      <c r="B150" s="67">
        <v>3119</v>
      </c>
      <c r="C150" s="67">
        <v>3119</v>
      </c>
      <c r="D150" s="23" t="s">
        <v>163</v>
      </c>
      <c r="E150" s="35">
        <v>825</v>
      </c>
      <c r="F150" s="45">
        <v>7826</v>
      </c>
      <c r="G150" s="60">
        <v>6456450</v>
      </c>
      <c r="H150" s="45">
        <v>11830</v>
      </c>
      <c r="I150" s="60">
        <f t="shared" si="33"/>
        <v>6468280</v>
      </c>
      <c r="J150" s="48">
        <v>820.3</v>
      </c>
      <c r="K150" s="11">
        <f t="shared" si="30"/>
        <v>7983</v>
      </c>
      <c r="L150" s="11">
        <f t="shared" si="34"/>
        <v>7988</v>
      </c>
      <c r="M150" s="64">
        <f t="shared" si="35"/>
        <v>6552556.3999999994</v>
      </c>
      <c r="N150" s="11">
        <f t="shared" si="39"/>
        <v>0</v>
      </c>
      <c r="O150" s="64">
        <f t="shared" si="36"/>
        <v>6552556.3999999994</v>
      </c>
      <c r="P150" s="12">
        <f t="shared" si="40"/>
        <v>84276.399999999441</v>
      </c>
      <c r="Q150" s="51">
        <f t="shared" si="41"/>
        <v>1.3029182410161502E-2</v>
      </c>
      <c r="R150" s="54">
        <f t="shared" si="31"/>
        <v>-4.7000000000000455</v>
      </c>
      <c r="S150" s="42">
        <f t="shared" si="32"/>
        <v>-5.6969696969697524E-3</v>
      </c>
      <c r="U150" s="1">
        <f t="shared" si="37"/>
        <v>7988</v>
      </c>
      <c r="V150" s="2"/>
      <c r="W150" s="26"/>
    </row>
    <row r="151" spans="1:23" ht="14.6" x14ac:dyDescent="0.4">
      <c r="A151" s="1">
        <f t="shared" si="38"/>
        <v>144</v>
      </c>
      <c r="B151" s="67">
        <v>3141</v>
      </c>
      <c r="C151" s="67">
        <v>3141</v>
      </c>
      <c r="D151" s="23" t="s">
        <v>164</v>
      </c>
      <c r="E151" s="35">
        <v>14378.7</v>
      </c>
      <c r="F151" s="45">
        <v>7826</v>
      </c>
      <c r="G151" s="60">
        <v>112527706</v>
      </c>
      <c r="H151" s="45">
        <v>0</v>
      </c>
      <c r="I151" s="60">
        <f t="shared" si="33"/>
        <v>112527706</v>
      </c>
      <c r="J151" s="48">
        <v>14550.6</v>
      </c>
      <c r="K151" s="11">
        <f t="shared" si="30"/>
        <v>7983</v>
      </c>
      <c r="L151" s="11">
        <f t="shared" si="34"/>
        <v>7988</v>
      </c>
      <c r="M151" s="64">
        <f t="shared" si="35"/>
        <v>116230192.8</v>
      </c>
      <c r="N151" s="11">
        <f t="shared" si="39"/>
        <v>0</v>
      </c>
      <c r="O151" s="64">
        <f t="shared" si="36"/>
        <v>116230192.8</v>
      </c>
      <c r="P151" s="12">
        <f t="shared" si="40"/>
        <v>3702486.799999997</v>
      </c>
      <c r="Q151" s="51">
        <f t="shared" si="41"/>
        <v>3.2902890600115822E-2</v>
      </c>
      <c r="R151" s="54">
        <f t="shared" si="31"/>
        <v>171.89999999999964</v>
      </c>
      <c r="S151" s="42">
        <f t="shared" si="32"/>
        <v>1.1955183709236553E-2</v>
      </c>
      <c r="U151" s="1">
        <f t="shared" si="37"/>
        <v>7988</v>
      </c>
      <c r="V151" s="2"/>
      <c r="W151" s="26"/>
    </row>
    <row r="152" spans="1:23" ht="14.6" x14ac:dyDescent="0.4">
      <c r="A152" s="1">
        <f t="shared" si="38"/>
        <v>145</v>
      </c>
      <c r="B152" s="67">
        <v>3150</v>
      </c>
      <c r="C152" s="67">
        <v>3150</v>
      </c>
      <c r="D152" s="24" t="s">
        <v>165</v>
      </c>
      <c r="E152" s="36">
        <v>1003.7</v>
      </c>
      <c r="F152" s="46">
        <v>7826</v>
      </c>
      <c r="G152" s="61">
        <v>7854956</v>
      </c>
      <c r="H152" s="46">
        <v>0</v>
      </c>
      <c r="I152" s="61">
        <f t="shared" si="33"/>
        <v>7854956</v>
      </c>
      <c r="J152" s="49">
        <v>965.8</v>
      </c>
      <c r="K152" s="13">
        <f t="shared" si="30"/>
        <v>7983</v>
      </c>
      <c r="L152" s="13">
        <f t="shared" si="34"/>
        <v>7988</v>
      </c>
      <c r="M152" s="65">
        <f t="shared" si="35"/>
        <v>7714810.3999999994</v>
      </c>
      <c r="N152" s="13">
        <f t="shared" si="39"/>
        <v>218695.16000000108</v>
      </c>
      <c r="O152" s="65">
        <f t="shared" si="36"/>
        <v>7933505.5600000005</v>
      </c>
      <c r="P152" s="14">
        <f t="shared" si="40"/>
        <v>78549.560000000522</v>
      </c>
      <c r="Q152" s="52">
        <f t="shared" si="41"/>
        <v>1.0000000000000066E-2</v>
      </c>
      <c r="R152" s="55">
        <f t="shared" si="31"/>
        <v>-37.900000000000091</v>
      </c>
      <c r="S152" s="43">
        <f t="shared" si="32"/>
        <v>-3.7760286938328273E-2</v>
      </c>
      <c r="U152" s="1">
        <f t="shared" si="37"/>
        <v>7988</v>
      </c>
      <c r="V152" s="2"/>
      <c r="W152" s="26"/>
    </row>
    <row r="153" spans="1:23" ht="14.6" x14ac:dyDescent="0.4">
      <c r="A153" s="1">
        <f t="shared" si="38"/>
        <v>146</v>
      </c>
      <c r="B153" s="67">
        <v>3154</v>
      </c>
      <c r="C153" s="67">
        <v>3154</v>
      </c>
      <c r="D153" s="23" t="s">
        <v>166</v>
      </c>
      <c r="E153" s="35">
        <v>504.7</v>
      </c>
      <c r="F153" s="45">
        <v>7826</v>
      </c>
      <c r="G153" s="60">
        <v>3949782</v>
      </c>
      <c r="H153" s="45">
        <v>0</v>
      </c>
      <c r="I153" s="60">
        <f t="shared" si="33"/>
        <v>3949782</v>
      </c>
      <c r="J153" s="48">
        <v>484.8</v>
      </c>
      <c r="K153" s="11">
        <f t="shared" si="30"/>
        <v>7983</v>
      </c>
      <c r="L153" s="11">
        <f t="shared" si="34"/>
        <v>7988</v>
      </c>
      <c r="M153" s="64">
        <f t="shared" si="35"/>
        <v>3872582.4</v>
      </c>
      <c r="N153" s="11">
        <f t="shared" si="39"/>
        <v>116697.41999999993</v>
      </c>
      <c r="O153" s="64">
        <f t="shared" si="36"/>
        <v>3989279.82</v>
      </c>
      <c r="P153" s="12">
        <f t="shared" si="40"/>
        <v>39497.819999999832</v>
      </c>
      <c r="Q153" s="51">
        <f t="shared" si="41"/>
        <v>9.9999999999999568E-3</v>
      </c>
      <c r="R153" s="54">
        <f t="shared" si="31"/>
        <v>-19.899999999999977</v>
      </c>
      <c r="S153" s="42">
        <f t="shared" si="32"/>
        <v>-3.9429363978601105E-2</v>
      </c>
      <c r="U153" s="1">
        <f t="shared" si="37"/>
        <v>7988</v>
      </c>
      <c r="V153" s="2"/>
      <c r="W153" s="26"/>
    </row>
    <row r="154" spans="1:23" ht="14.6" x14ac:dyDescent="0.4">
      <c r="A154" s="1">
        <f t="shared" si="38"/>
        <v>147</v>
      </c>
      <c r="B154" s="67">
        <v>3186</v>
      </c>
      <c r="C154" s="67">
        <v>3186</v>
      </c>
      <c r="D154" s="23" t="s">
        <v>167</v>
      </c>
      <c r="E154" s="35">
        <v>428.7</v>
      </c>
      <c r="F154" s="45">
        <v>7866</v>
      </c>
      <c r="G154" s="60">
        <v>3372154</v>
      </c>
      <c r="H154" s="45">
        <v>45593</v>
      </c>
      <c r="I154" s="60">
        <f t="shared" si="33"/>
        <v>3417747</v>
      </c>
      <c r="J154" s="48">
        <v>443.1</v>
      </c>
      <c r="K154" s="11">
        <f t="shared" si="30"/>
        <v>8023</v>
      </c>
      <c r="L154" s="11">
        <f t="shared" si="34"/>
        <v>8023</v>
      </c>
      <c r="M154" s="64">
        <f t="shared" si="35"/>
        <v>3554991.3000000003</v>
      </c>
      <c r="N154" s="11">
        <f t="shared" si="39"/>
        <v>0</v>
      </c>
      <c r="O154" s="64">
        <f t="shared" si="36"/>
        <v>3554991.3000000003</v>
      </c>
      <c r="P154" s="12">
        <f t="shared" si="40"/>
        <v>137244.30000000028</v>
      </c>
      <c r="Q154" s="51">
        <f t="shared" si="41"/>
        <v>4.0156366167536768E-2</v>
      </c>
      <c r="R154" s="54">
        <f t="shared" si="31"/>
        <v>14.400000000000034</v>
      </c>
      <c r="S154" s="42">
        <f t="shared" si="32"/>
        <v>3.3589923023093153E-2</v>
      </c>
      <c r="U154" s="1">
        <f t="shared" si="37"/>
        <v>8023</v>
      </c>
      <c r="V154" s="2"/>
      <c r="W154" s="26"/>
    </row>
    <row r="155" spans="1:23" ht="14.6" x14ac:dyDescent="0.4">
      <c r="A155" s="1">
        <f t="shared" si="38"/>
        <v>148</v>
      </c>
      <c r="B155" s="67">
        <v>3204</v>
      </c>
      <c r="C155" s="67">
        <v>3204</v>
      </c>
      <c r="D155" s="23" t="s">
        <v>168</v>
      </c>
      <c r="E155" s="35">
        <v>873.7</v>
      </c>
      <c r="F155" s="45">
        <v>7826</v>
      </c>
      <c r="G155" s="60">
        <v>6837576</v>
      </c>
      <c r="H155" s="45">
        <v>57143</v>
      </c>
      <c r="I155" s="60">
        <f t="shared" si="33"/>
        <v>6894719</v>
      </c>
      <c r="J155" s="48">
        <v>869.7</v>
      </c>
      <c r="K155" s="11">
        <f t="shared" si="30"/>
        <v>7983</v>
      </c>
      <c r="L155" s="11">
        <f t="shared" si="34"/>
        <v>7988</v>
      </c>
      <c r="M155" s="64">
        <f t="shared" si="35"/>
        <v>6947163.6000000006</v>
      </c>
      <c r="N155" s="11">
        <f t="shared" si="39"/>
        <v>0</v>
      </c>
      <c r="O155" s="64">
        <f t="shared" si="36"/>
        <v>6947163.6000000006</v>
      </c>
      <c r="P155" s="12">
        <f t="shared" si="40"/>
        <v>52444.600000000559</v>
      </c>
      <c r="Q155" s="51">
        <f t="shared" si="41"/>
        <v>7.6064883862562863E-3</v>
      </c>
      <c r="R155" s="54">
        <f t="shared" si="31"/>
        <v>-4</v>
      </c>
      <c r="S155" s="42">
        <f t="shared" si="32"/>
        <v>-4.5782305139063749E-3</v>
      </c>
      <c r="U155" s="1">
        <f t="shared" si="37"/>
        <v>7988</v>
      </c>
      <c r="V155" s="2"/>
      <c r="W155" s="26"/>
    </row>
    <row r="156" spans="1:23" ht="14.6" x14ac:dyDescent="0.4">
      <c r="A156" s="1">
        <f t="shared" si="38"/>
        <v>149</v>
      </c>
      <c r="B156" s="67">
        <v>3231</v>
      </c>
      <c r="C156" s="67">
        <v>3231</v>
      </c>
      <c r="D156" s="23" t="s">
        <v>169</v>
      </c>
      <c r="E156" s="35">
        <v>6838.4</v>
      </c>
      <c r="F156" s="45">
        <v>7826</v>
      </c>
      <c r="G156" s="60">
        <v>53517318</v>
      </c>
      <c r="H156" s="45">
        <v>344919</v>
      </c>
      <c r="I156" s="60">
        <f t="shared" si="33"/>
        <v>53862237</v>
      </c>
      <c r="J156" s="48">
        <v>6737.5</v>
      </c>
      <c r="K156" s="11">
        <f t="shared" si="30"/>
        <v>7983</v>
      </c>
      <c r="L156" s="11">
        <f t="shared" si="34"/>
        <v>7988</v>
      </c>
      <c r="M156" s="64">
        <f t="shared" si="35"/>
        <v>53819150</v>
      </c>
      <c r="N156" s="11">
        <f t="shared" si="39"/>
        <v>233341.1799999997</v>
      </c>
      <c r="O156" s="64">
        <f t="shared" si="36"/>
        <v>54052491.18</v>
      </c>
      <c r="P156" s="12">
        <f t="shared" si="40"/>
        <v>190254.1799999997</v>
      </c>
      <c r="Q156" s="51">
        <f t="shared" si="41"/>
        <v>3.5322368805439644E-3</v>
      </c>
      <c r="R156" s="54">
        <f t="shared" si="31"/>
        <v>-100.89999999999964</v>
      </c>
      <c r="S156" s="42">
        <f t="shared" si="32"/>
        <v>-1.4754913430042062E-2</v>
      </c>
      <c r="U156" s="1">
        <f t="shared" si="37"/>
        <v>7988</v>
      </c>
      <c r="V156" s="2"/>
      <c r="W156" s="26"/>
    </row>
    <row r="157" spans="1:23" ht="14.6" x14ac:dyDescent="0.4">
      <c r="A157" s="1">
        <f t="shared" si="38"/>
        <v>150</v>
      </c>
      <c r="B157" s="67">
        <v>3312</v>
      </c>
      <c r="C157" s="67">
        <v>3312</v>
      </c>
      <c r="D157" s="24" t="s">
        <v>170</v>
      </c>
      <c r="E157" s="36">
        <v>1824.3</v>
      </c>
      <c r="F157" s="46">
        <v>7826</v>
      </c>
      <c r="G157" s="61">
        <v>14276972</v>
      </c>
      <c r="H157" s="46">
        <v>0</v>
      </c>
      <c r="I157" s="61">
        <f t="shared" si="33"/>
        <v>14276972</v>
      </c>
      <c r="J157" s="49">
        <v>1788.3</v>
      </c>
      <c r="K157" s="13">
        <f t="shared" si="30"/>
        <v>7983</v>
      </c>
      <c r="L157" s="13">
        <f t="shared" si="34"/>
        <v>7988</v>
      </c>
      <c r="M157" s="65">
        <f t="shared" si="35"/>
        <v>14284940.4</v>
      </c>
      <c r="N157" s="13">
        <f t="shared" si="39"/>
        <v>134801.3200000003</v>
      </c>
      <c r="O157" s="65">
        <f t="shared" si="36"/>
        <v>14419741.720000001</v>
      </c>
      <c r="P157" s="14">
        <f t="shared" si="40"/>
        <v>142769.72000000067</v>
      </c>
      <c r="Q157" s="52">
        <f t="shared" si="41"/>
        <v>1.0000000000000047E-2</v>
      </c>
      <c r="R157" s="55">
        <f t="shared" si="31"/>
        <v>-36</v>
      </c>
      <c r="S157" s="43">
        <f t="shared" si="32"/>
        <v>-1.9733596447952639E-2</v>
      </c>
      <c r="U157" s="1">
        <f t="shared" si="37"/>
        <v>7988</v>
      </c>
      <c r="V157" s="2"/>
      <c r="W157" s="26"/>
    </row>
    <row r="158" spans="1:23" ht="14.6" x14ac:dyDescent="0.4">
      <c r="A158" s="1">
        <f t="shared" si="38"/>
        <v>151</v>
      </c>
      <c r="B158" s="67">
        <v>3330</v>
      </c>
      <c r="C158" s="67">
        <v>3330</v>
      </c>
      <c r="D158" s="23" t="s">
        <v>171</v>
      </c>
      <c r="E158" s="35">
        <v>346.4</v>
      </c>
      <c r="F158" s="45">
        <v>7835</v>
      </c>
      <c r="G158" s="60">
        <v>2714044</v>
      </c>
      <c r="H158" s="45">
        <v>70719</v>
      </c>
      <c r="I158" s="60">
        <f t="shared" si="33"/>
        <v>2784763</v>
      </c>
      <c r="J158" s="48">
        <v>331.5</v>
      </c>
      <c r="K158" s="11">
        <f t="shared" si="30"/>
        <v>7992</v>
      </c>
      <c r="L158" s="11">
        <f t="shared" si="34"/>
        <v>7992</v>
      </c>
      <c r="M158" s="64">
        <f t="shared" si="35"/>
        <v>2649348</v>
      </c>
      <c r="N158" s="11">
        <f t="shared" si="39"/>
        <v>91836.439999999944</v>
      </c>
      <c r="O158" s="64">
        <f t="shared" si="36"/>
        <v>2741184.44</v>
      </c>
      <c r="P158" s="12">
        <f t="shared" si="40"/>
        <v>-43578.560000000056</v>
      </c>
      <c r="Q158" s="51">
        <f t="shared" si="41"/>
        <v>-1.5648929549839631E-2</v>
      </c>
      <c r="R158" s="54">
        <f t="shared" si="31"/>
        <v>-14.899999999999977</v>
      </c>
      <c r="S158" s="42">
        <f t="shared" si="32"/>
        <v>-4.301385681293296E-2</v>
      </c>
      <c r="U158" s="1">
        <f t="shared" si="37"/>
        <v>7992</v>
      </c>
      <c r="V158" s="2"/>
      <c r="W158" s="26"/>
    </row>
    <row r="159" spans="1:23" ht="14.6" x14ac:dyDescent="0.4">
      <c r="A159" s="1">
        <f t="shared" si="38"/>
        <v>152</v>
      </c>
      <c r="B159" s="67">
        <v>3348</v>
      </c>
      <c r="C159" s="67">
        <v>3348</v>
      </c>
      <c r="D159" s="23" t="s">
        <v>172</v>
      </c>
      <c r="E159" s="35">
        <v>465</v>
      </c>
      <c r="F159" s="45">
        <v>7894</v>
      </c>
      <c r="G159" s="60">
        <v>3670710</v>
      </c>
      <c r="H159" s="45">
        <v>0</v>
      </c>
      <c r="I159" s="60">
        <f t="shared" si="33"/>
        <v>3670710</v>
      </c>
      <c r="J159" s="48">
        <v>461.2</v>
      </c>
      <c r="K159" s="11">
        <f t="shared" si="30"/>
        <v>8051</v>
      </c>
      <c r="L159" s="11">
        <f t="shared" si="34"/>
        <v>8051</v>
      </c>
      <c r="M159" s="64">
        <f t="shared" si="35"/>
        <v>3713121.1999999997</v>
      </c>
      <c r="N159" s="11">
        <f t="shared" si="39"/>
        <v>0</v>
      </c>
      <c r="O159" s="64">
        <f t="shared" si="36"/>
        <v>3713121.1999999997</v>
      </c>
      <c r="P159" s="12">
        <f t="shared" si="40"/>
        <v>42411.199999999721</v>
      </c>
      <c r="Q159" s="51">
        <f t="shared" si="41"/>
        <v>1.1553950053259375E-2</v>
      </c>
      <c r="R159" s="54">
        <f t="shared" si="31"/>
        <v>-3.8000000000000114</v>
      </c>
      <c r="S159" s="42">
        <f t="shared" si="32"/>
        <v>-8.1720430107527133E-3</v>
      </c>
      <c r="U159" s="1">
        <f t="shared" si="37"/>
        <v>8051</v>
      </c>
      <c r="V159" s="2"/>
      <c r="W159" s="26"/>
    </row>
    <row r="160" spans="1:23" ht="14.6" x14ac:dyDescent="0.4">
      <c r="A160" s="1">
        <f t="shared" si="38"/>
        <v>153</v>
      </c>
      <c r="B160" s="67">
        <v>3375</v>
      </c>
      <c r="C160" s="67">
        <v>3375</v>
      </c>
      <c r="D160" s="23" t="s">
        <v>173</v>
      </c>
      <c r="E160" s="35">
        <v>1717.4</v>
      </c>
      <c r="F160" s="45">
        <v>7826</v>
      </c>
      <c r="G160" s="60">
        <v>13440372</v>
      </c>
      <c r="H160" s="45">
        <v>140858</v>
      </c>
      <c r="I160" s="60">
        <f t="shared" si="33"/>
        <v>13581230</v>
      </c>
      <c r="J160" s="48">
        <v>1719.4</v>
      </c>
      <c r="K160" s="11">
        <f t="shared" si="30"/>
        <v>7983</v>
      </c>
      <c r="L160" s="11">
        <f t="shared" si="34"/>
        <v>7988</v>
      </c>
      <c r="M160" s="64">
        <f t="shared" si="35"/>
        <v>13734567.200000001</v>
      </c>
      <c r="N160" s="11">
        <f t="shared" si="39"/>
        <v>0</v>
      </c>
      <c r="O160" s="64">
        <f t="shared" si="36"/>
        <v>13734567.200000001</v>
      </c>
      <c r="P160" s="12">
        <f t="shared" si="40"/>
        <v>153337.20000000112</v>
      </c>
      <c r="Q160" s="51">
        <f t="shared" si="41"/>
        <v>1.1290376497563263E-2</v>
      </c>
      <c r="R160" s="54">
        <f t="shared" si="31"/>
        <v>2</v>
      </c>
      <c r="S160" s="42">
        <f t="shared" si="32"/>
        <v>1.1645510655642248E-3</v>
      </c>
      <c r="U160" s="1">
        <f t="shared" si="37"/>
        <v>7988</v>
      </c>
      <c r="V160" s="2"/>
      <c r="W160" s="26"/>
    </row>
    <row r="161" spans="1:23" ht="14.6" x14ac:dyDescent="0.4">
      <c r="A161" s="1">
        <f t="shared" si="38"/>
        <v>154</v>
      </c>
      <c r="B161" s="67">
        <v>3420</v>
      </c>
      <c r="C161" s="67">
        <v>3420</v>
      </c>
      <c r="D161" s="23" t="s">
        <v>174</v>
      </c>
      <c r="E161" s="35">
        <v>560.79999999999995</v>
      </c>
      <c r="F161" s="45">
        <v>7826</v>
      </c>
      <c r="G161" s="60">
        <v>4388821</v>
      </c>
      <c r="H161" s="45">
        <v>0</v>
      </c>
      <c r="I161" s="60">
        <f t="shared" si="33"/>
        <v>4388821</v>
      </c>
      <c r="J161" s="48">
        <v>552.9</v>
      </c>
      <c r="K161" s="11">
        <f t="shared" si="30"/>
        <v>7983</v>
      </c>
      <c r="L161" s="11">
        <f t="shared" si="34"/>
        <v>7988</v>
      </c>
      <c r="M161" s="64">
        <f t="shared" si="35"/>
        <v>4416565.2</v>
      </c>
      <c r="N161" s="11">
        <f t="shared" si="39"/>
        <v>16144.009999999776</v>
      </c>
      <c r="O161" s="64">
        <f t="shared" si="36"/>
        <v>4432709.21</v>
      </c>
      <c r="P161" s="12">
        <f t="shared" si="40"/>
        <v>43888.209999999963</v>
      </c>
      <c r="Q161" s="51">
        <f t="shared" si="41"/>
        <v>9.9999999999999915E-3</v>
      </c>
      <c r="R161" s="54">
        <f t="shared" si="31"/>
        <v>-7.8999999999999773</v>
      </c>
      <c r="S161" s="42">
        <f t="shared" si="32"/>
        <v>-1.4087018544935766E-2</v>
      </c>
      <c r="U161" s="1">
        <f t="shared" si="37"/>
        <v>7988</v>
      </c>
      <c r="V161" s="2"/>
      <c r="W161" s="26"/>
    </row>
    <row r="162" spans="1:23" ht="14.6" x14ac:dyDescent="0.4">
      <c r="A162" s="1">
        <f t="shared" si="38"/>
        <v>155</v>
      </c>
      <c r="B162" s="67">
        <v>3465</v>
      </c>
      <c r="C162" s="67">
        <v>3465</v>
      </c>
      <c r="D162" s="24" t="s">
        <v>175</v>
      </c>
      <c r="E162" s="36">
        <v>305.39999999999998</v>
      </c>
      <c r="F162" s="46">
        <v>7826</v>
      </c>
      <c r="G162" s="61">
        <v>2390060</v>
      </c>
      <c r="H162" s="46">
        <v>207123</v>
      </c>
      <c r="I162" s="61">
        <f t="shared" si="33"/>
        <v>2597183</v>
      </c>
      <c r="J162" s="49">
        <v>290.3</v>
      </c>
      <c r="K162" s="13">
        <f t="shared" si="30"/>
        <v>7983</v>
      </c>
      <c r="L162" s="13">
        <f t="shared" si="34"/>
        <v>7988</v>
      </c>
      <c r="M162" s="65">
        <f t="shared" si="35"/>
        <v>2318916.4</v>
      </c>
      <c r="N162" s="13">
        <f t="shared" si="39"/>
        <v>95044.200000000186</v>
      </c>
      <c r="O162" s="65">
        <f t="shared" si="36"/>
        <v>2413960.6</v>
      </c>
      <c r="P162" s="14">
        <f t="shared" si="40"/>
        <v>-183222.39999999991</v>
      </c>
      <c r="Q162" s="52">
        <f t="shared" si="41"/>
        <v>-7.0546588361312973E-2</v>
      </c>
      <c r="R162" s="55">
        <f t="shared" si="31"/>
        <v>-15.099999999999966</v>
      </c>
      <c r="S162" s="43">
        <f t="shared" si="32"/>
        <v>-4.9443352979698645E-2</v>
      </c>
      <c r="U162" s="1">
        <f t="shared" si="37"/>
        <v>7988</v>
      </c>
      <c r="V162" s="2"/>
      <c r="W162" s="26"/>
    </row>
    <row r="163" spans="1:23" ht="14.6" x14ac:dyDescent="0.4">
      <c r="A163" s="1">
        <f t="shared" si="38"/>
        <v>156</v>
      </c>
      <c r="B163" s="67">
        <v>3537</v>
      </c>
      <c r="C163" s="67">
        <v>3537</v>
      </c>
      <c r="D163" s="23" t="s">
        <v>176</v>
      </c>
      <c r="E163" s="35">
        <v>316</v>
      </c>
      <c r="F163" s="45">
        <v>7826</v>
      </c>
      <c r="G163" s="60">
        <v>2473016</v>
      </c>
      <c r="H163" s="45">
        <v>0</v>
      </c>
      <c r="I163" s="60">
        <f t="shared" si="33"/>
        <v>2473016</v>
      </c>
      <c r="J163" s="48">
        <v>315</v>
      </c>
      <c r="K163" s="11">
        <f t="shared" si="30"/>
        <v>7983</v>
      </c>
      <c r="L163" s="11">
        <f t="shared" si="34"/>
        <v>7988</v>
      </c>
      <c r="M163" s="64">
        <f t="shared" si="35"/>
        <v>2516220</v>
      </c>
      <c r="N163" s="11">
        <f t="shared" si="39"/>
        <v>0</v>
      </c>
      <c r="O163" s="64">
        <f t="shared" si="36"/>
        <v>2516220</v>
      </c>
      <c r="P163" s="12">
        <f t="shared" si="40"/>
        <v>43204</v>
      </c>
      <c r="Q163" s="51">
        <f t="shared" si="41"/>
        <v>1.7470165983560156E-2</v>
      </c>
      <c r="R163" s="54">
        <f t="shared" si="31"/>
        <v>-1</v>
      </c>
      <c r="S163" s="42">
        <f t="shared" si="32"/>
        <v>-3.1645569620253164E-3</v>
      </c>
      <c r="U163" s="1">
        <f t="shared" si="37"/>
        <v>7988</v>
      </c>
      <c r="V163" s="2"/>
      <c r="W163" s="26"/>
    </row>
    <row r="164" spans="1:23" ht="14.6" x14ac:dyDescent="0.4">
      <c r="A164" s="1">
        <f t="shared" si="38"/>
        <v>157</v>
      </c>
      <c r="B164" s="67">
        <v>3555</v>
      </c>
      <c r="C164" s="67">
        <v>3555</v>
      </c>
      <c r="D164" s="23" t="s">
        <v>177</v>
      </c>
      <c r="E164" s="35">
        <v>612.4</v>
      </c>
      <c r="F164" s="45">
        <v>7826</v>
      </c>
      <c r="G164" s="60">
        <v>4792642</v>
      </c>
      <c r="H164" s="45">
        <v>0</v>
      </c>
      <c r="I164" s="60">
        <f t="shared" si="33"/>
        <v>4792642</v>
      </c>
      <c r="J164" s="48">
        <v>601.29999999999995</v>
      </c>
      <c r="K164" s="11">
        <f t="shared" si="30"/>
        <v>7983</v>
      </c>
      <c r="L164" s="11">
        <f t="shared" si="34"/>
        <v>7988</v>
      </c>
      <c r="M164" s="64">
        <f t="shared" si="35"/>
        <v>4803184.3999999994</v>
      </c>
      <c r="N164" s="11">
        <f t="shared" si="39"/>
        <v>37384.020000000484</v>
      </c>
      <c r="O164" s="64">
        <f t="shared" si="36"/>
        <v>4840568.42</v>
      </c>
      <c r="P164" s="12">
        <f t="shared" si="40"/>
        <v>47926.419999999925</v>
      </c>
      <c r="Q164" s="51">
        <f t="shared" si="41"/>
        <v>9.9999999999999846E-3</v>
      </c>
      <c r="R164" s="54">
        <f t="shared" si="31"/>
        <v>-11.100000000000023</v>
      </c>
      <c r="S164" s="42">
        <f t="shared" si="32"/>
        <v>-1.8125408229915128E-2</v>
      </c>
      <c r="U164" s="1">
        <f t="shared" si="37"/>
        <v>7988</v>
      </c>
      <c r="V164" s="2"/>
      <c r="W164" s="26"/>
    </row>
    <row r="165" spans="1:23" ht="14.6" x14ac:dyDescent="0.4">
      <c r="A165" s="1">
        <f t="shared" si="38"/>
        <v>158</v>
      </c>
      <c r="B165" s="67">
        <v>3600</v>
      </c>
      <c r="C165" s="67">
        <v>3600</v>
      </c>
      <c r="D165" s="23" t="s">
        <v>178</v>
      </c>
      <c r="E165" s="35">
        <v>2199</v>
      </c>
      <c r="F165" s="45">
        <v>7826</v>
      </c>
      <c r="G165" s="60">
        <v>17209374</v>
      </c>
      <c r="H165" s="45">
        <v>27807</v>
      </c>
      <c r="I165" s="60">
        <f t="shared" si="33"/>
        <v>17237181</v>
      </c>
      <c r="J165" s="48">
        <v>2152.9</v>
      </c>
      <c r="K165" s="11">
        <f t="shared" si="30"/>
        <v>7983</v>
      </c>
      <c r="L165" s="11">
        <f t="shared" si="34"/>
        <v>7988</v>
      </c>
      <c r="M165" s="64">
        <f t="shared" si="35"/>
        <v>17197365.199999999</v>
      </c>
      <c r="N165" s="11">
        <f t="shared" si="39"/>
        <v>184102.53999999911</v>
      </c>
      <c r="O165" s="64">
        <f t="shared" si="36"/>
        <v>17381467.739999998</v>
      </c>
      <c r="P165" s="12">
        <f t="shared" si="40"/>
        <v>144286.73999999836</v>
      </c>
      <c r="Q165" s="51">
        <f t="shared" si="41"/>
        <v>8.3706691946901501E-3</v>
      </c>
      <c r="R165" s="54">
        <f t="shared" si="31"/>
        <v>-46.099999999999909</v>
      </c>
      <c r="S165" s="42">
        <f t="shared" si="32"/>
        <v>-2.096407457935421E-2</v>
      </c>
      <c r="U165" s="1">
        <f t="shared" si="37"/>
        <v>7988</v>
      </c>
      <c r="V165" s="2"/>
      <c r="W165" s="26"/>
    </row>
    <row r="166" spans="1:23" ht="14.6" x14ac:dyDescent="0.4">
      <c r="A166" s="1">
        <f t="shared" si="38"/>
        <v>159</v>
      </c>
      <c r="B166" s="67">
        <v>3609</v>
      </c>
      <c r="C166" s="67">
        <v>3609</v>
      </c>
      <c r="D166" s="23" t="s">
        <v>179</v>
      </c>
      <c r="E166" s="35">
        <v>461.5</v>
      </c>
      <c r="F166" s="45">
        <v>7826</v>
      </c>
      <c r="G166" s="60">
        <v>3611699</v>
      </c>
      <c r="H166" s="45">
        <v>0</v>
      </c>
      <c r="I166" s="60">
        <f t="shared" si="33"/>
        <v>3611699</v>
      </c>
      <c r="J166" s="48">
        <v>453.4</v>
      </c>
      <c r="K166" s="11">
        <f t="shared" si="30"/>
        <v>7983</v>
      </c>
      <c r="L166" s="11">
        <f t="shared" si="34"/>
        <v>7988</v>
      </c>
      <c r="M166" s="64">
        <f t="shared" si="35"/>
        <v>3621759.1999999997</v>
      </c>
      <c r="N166" s="11">
        <f t="shared" si="39"/>
        <v>26056.790000000503</v>
      </c>
      <c r="O166" s="64">
        <f t="shared" si="36"/>
        <v>3647815.99</v>
      </c>
      <c r="P166" s="12">
        <f t="shared" si="40"/>
        <v>36116.990000000224</v>
      </c>
      <c r="Q166" s="51">
        <f t="shared" si="41"/>
        <v>1.0000000000000063E-2</v>
      </c>
      <c r="R166" s="54">
        <f t="shared" si="31"/>
        <v>-8.1000000000000227</v>
      </c>
      <c r="S166" s="42">
        <f t="shared" si="32"/>
        <v>-1.7551462621885207E-2</v>
      </c>
      <c r="U166" s="1">
        <f t="shared" si="37"/>
        <v>7988</v>
      </c>
      <c r="V166" s="2"/>
      <c r="W166" s="26"/>
    </row>
    <row r="167" spans="1:23" ht="14.6" x14ac:dyDescent="0.4">
      <c r="A167" s="1">
        <f t="shared" si="38"/>
        <v>160</v>
      </c>
      <c r="B167" s="67">
        <v>3645</v>
      </c>
      <c r="C167" s="67">
        <v>3645</v>
      </c>
      <c r="D167" s="24" t="s">
        <v>180</v>
      </c>
      <c r="E167" s="36">
        <v>2672.4</v>
      </c>
      <c r="F167" s="46">
        <v>7826</v>
      </c>
      <c r="G167" s="61">
        <v>20914202</v>
      </c>
      <c r="H167" s="46">
        <v>0</v>
      </c>
      <c r="I167" s="61">
        <f t="shared" si="33"/>
        <v>20914202</v>
      </c>
      <c r="J167" s="49">
        <v>2616.4</v>
      </c>
      <c r="K167" s="13">
        <f t="shared" si="30"/>
        <v>7983</v>
      </c>
      <c r="L167" s="13">
        <f t="shared" si="34"/>
        <v>7988</v>
      </c>
      <c r="M167" s="65">
        <f t="shared" si="35"/>
        <v>20899803.199999999</v>
      </c>
      <c r="N167" s="13">
        <f t="shared" si="39"/>
        <v>223540.8200000003</v>
      </c>
      <c r="O167" s="65">
        <f t="shared" si="36"/>
        <v>21123344.02</v>
      </c>
      <c r="P167" s="14">
        <f t="shared" si="40"/>
        <v>209142.01999999955</v>
      </c>
      <c r="Q167" s="52">
        <f t="shared" si="41"/>
        <v>9.9999999999999794E-3</v>
      </c>
      <c r="R167" s="55">
        <f t="shared" si="31"/>
        <v>-56</v>
      </c>
      <c r="S167" s="43">
        <f t="shared" si="32"/>
        <v>-2.0954946864241878E-2</v>
      </c>
      <c r="U167" s="1">
        <f t="shared" si="37"/>
        <v>7988</v>
      </c>
      <c r="V167" s="2"/>
      <c r="W167" s="26"/>
    </row>
    <row r="168" spans="1:23" ht="14.6" x14ac:dyDescent="0.4">
      <c r="A168" s="1">
        <f t="shared" si="38"/>
        <v>161</v>
      </c>
      <c r="B168" s="67">
        <v>3715</v>
      </c>
      <c r="C168" s="67">
        <v>3715</v>
      </c>
      <c r="D168" s="23" t="s">
        <v>181</v>
      </c>
      <c r="E168" s="35">
        <v>7566.6</v>
      </c>
      <c r="F168" s="45">
        <v>7826</v>
      </c>
      <c r="G168" s="60">
        <v>59216212</v>
      </c>
      <c r="H168" s="45">
        <v>49369</v>
      </c>
      <c r="I168" s="60">
        <f t="shared" si="33"/>
        <v>59265581</v>
      </c>
      <c r="J168" s="48">
        <v>7493.7</v>
      </c>
      <c r="K168" s="11">
        <f t="shared" si="30"/>
        <v>7983</v>
      </c>
      <c r="L168" s="11">
        <f t="shared" si="34"/>
        <v>7988</v>
      </c>
      <c r="M168" s="64">
        <f t="shared" si="35"/>
        <v>59859675.600000001</v>
      </c>
      <c r="N168" s="11">
        <f t="shared" si="39"/>
        <v>0</v>
      </c>
      <c r="O168" s="64">
        <f t="shared" si="36"/>
        <v>59859675.600000001</v>
      </c>
      <c r="P168" s="12">
        <f t="shared" si="40"/>
        <v>594094.60000000149</v>
      </c>
      <c r="Q168" s="51">
        <f t="shared" si="41"/>
        <v>1.0024276991395756E-2</v>
      </c>
      <c r="R168" s="54">
        <f t="shared" si="31"/>
        <v>-72.900000000000546</v>
      </c>
      <c r="S168" s="42">
        <f t="shared" si="32"/>
        <v>-9.6344461184680753E-3</v>
      </c>
      <c r="U168" s="1">
        <f t="shared" si="37"/>
        <v>7988</v>
      </c>
      <c r="V168" s="2"/>
      <c r="W168" s="26"/>
    </row>
    <row r="169" spans="1:23" ht="14.6" x14ac:dyDescent="0.4">
      <c r="A169" s="1">
        <f t="shared" si="38"/>
        <v>162</v>
      </c>
      <c r="B169" s="67">
        <v>3744</v>
      </c>
      <c r="C169" s="67">
        <v>3744</v>
      </c>
      <c r="D169" s="23" t="s">
        <v>182</v>
      </c>
      <c r="E169" s="35">
        <v>681.4</v>
      </c>
      <c r="F169" s="45">
        <v>7826</v>
      </c>
      <c r="G169" s="60">
        <v>5332636</v>
      </c>
      <c r="H169" s="45">
        <v>0</v>
      </c>
      <c r="I169" s="60">
        <f t="shared" si="33"/>
        <v>5332636</v>
      </c>
      <c r="J169" s="48">
        <v>678.4</v>
      </c>
      <c r="K169" s="11">
        <f t="shared" si="30"/>
        <v>7983</v>
      </c>
      <c r="L169" s="11">
        <f t="shared" si="34"/>
        <v>7988</v>
      </c>
      <c r="M169" s="64">
        <f t="shared" si="35"/>
        <v>5419059.2000000002</v>
      </c>
      <c r="N169" s="11">
        <f t="shared" si="39"/>
        <v>0</v>
      </c>
      <c r="O169" s="64">
        <f t="shared" si="36"/>
        <v>5419059.2000000002</v>
      </c>
      <c r="P169" s="12">
        <f t="shared" si="40"/>
        <v>86423.200000000186</v>
      </c>
      <c r="Q169" s="51">
        <f t="shared" si="41"/>
        <v>1.620646899582124E-2</v>
      </c>
      <c r="R169" s="54">
        <f t="shared" si="31"/>
        <v>-3</v>
      </c>
      <c r="S169" s="42">
        <f t="shared" si="32"/>
        <v>-4.4027003228646906E-3</v>
      </c>
      <c r="U169" s="1">
        <f t="shared" si="37"/>
        <v>7988</v>
      </c>
      <c r="V169" s="2"/>
      <c r="W169" s="26"/>
    </row>
    <row r="170" spans="1:23" ht="14.6" x14ac:dyDescent="0.4">
      <c r="A170" s="1">
        <f t="shared" si="38"/>
        <v>163</v>
      </c>
      <c r="B170" s="67">
        <v>3798</v>
      </c>
      <c r="C170" s="67">
        <v>3798</v>
      </c>
      <c r="D170" s="23" t="s">
        <v>183</v>
      </c>
      <c r="E170" s="35">
        <v>588.5</v>
      </c>
      <c r="F170" s="45">
        <v>7826</v>
      </c>
      <c r="G170" s="60">
        <v>4605601</v>
      </c>
      <c r="H170" s="45">
        <v>43572</v>
      </c>
      <c r="I170" s="60">
        <f t="shared" si="33"/>
        <v>4649173</v>
      </c>
      <c r="J170" s="48">
        <v>586</v>
      </c>
      <c r="K170" s="11">
        <f t="shared" si="30"/>
        <v>7983</v>
      </c>
      <c r="L170" s="11">
        <f t="shared" si="34"/>
        <v>7988</v>
      </c>
      <c r="M170" s="64">
        <f t="shared" si="35"/>
        <v>4680968</v>
      </c>
      <c r="N170" s="11">
        <f t="shared" si="39"/>
        <v>0</v>
      </c>
      <c r="O170" s="64">
        <f t="shared" si="36"/>
        <v>4680968</v>
      </c>
      <c r="P170" s="12">
        <f t="shared" si="40"/>
        <v>31795</v>
      </c>
      <c r="Q170" s="51">
        <f t="shared" si="41"/>
        <v>6.8388506945213697E-3</v>
      </c>
      <c r="R170" s="54">
        <f t="shared" si="31"/>
        <v>-2.5</v>
      </c>
      <c r="S170" s="42">
        <f t="shared" si="32"/>
        <v>-4.248088360237893E-3</v>
      </c>
      <c r="U170" s="1">
        <f t="shared" si="37"/>
        <v>7988</v>
      </c>
      <c r="V170" s="2"/>
      <c r="W170" s="26"/>
    </row>
    <row r="171" spans="1:23" ht="14.6" x14ac:dyDescent="0.4">
      <c r="A171" s="1">
        <f t="shared" si="38"/>
        <v>164</v>
      </c>
      <c r="B171" s="67">
        <v>3816</v>
      </c>
      <c r="C171" s="67">
        <v>3816</v>
      </c>
      <c r="D171" s="23" t="s">
        <v>184</v>
      </c>
      <c r="E171" s="35">
        <v>308</v>
      </c>
      <c r="F171" s="45">
        <v>7826</v>
      </c>
      <c r="G171" s="60">
        <v>2410408</v>
      </c>
      <c r="H171" s="45">
        <v>32548</v>
      </c>
      <c r="I171" s="60">
        <f t="shared" si="33"/>
        <v>2442956</v>
      </c>
      <c r="J171" s="48">
        <v>299.8</v>
      </c>
      <c r="K171" s="11">
        <f t="shared" si="30"/>
        <v>7983</v>
      </c>
      <c r="L171" s="11">
        <f t="shared" si="34"/>
        <v>7988</v>
      </c>
      <c r="M171" s="64">
        <f t="shared" si="35"/>
        <v>2394802.4</v>
      </c>
      <c r="N171" s="11">
        <f t="shared" si="39"/>
        <v>39709.680000000168</v>
      </c>
      <c r="O171" s="64">
        <f t="shared" si="36"/>
        <v>2434512.08</v>
      </c>
      <c r="P171" s="12">
        <f t="shared" si="40"/>
        <v>-8443.9199999999255</v>
      </c>
      <c r="Q171" s="51">
        <f t="shared" si="41"/>
        <v>-3.4564355641280176E-3</v>
      </c>
      <c r="R171" s="54">
        <f t="shared" si="31"/>
        <v>-8.1999999999999886</v>
      </c>
      <c r="S171" s="42">
        <f t="shared" si="32"/>
        <v>-2.6623376623376587E-2</v>
      </c>
      <c r="U171" s="1">
        <f t="shared" si="37"/>
        <v>7988</v>
      </c>
      <c r="V171" s="2"/>
      <c r="W171" s="26"/>
    </row>
    <row r="172" spans="1:23" ht="14.6" x14ac:dyDescent="0.4">
      <c r="A172" s="1">
        <f t="shared" si="38"/>
        <v>165</v>
      </c>
      <c r="B172" s="67">
        <v>3841</v>
      </c>
      <c r="C172" s="67">
        <v>3841</v>
      </c>
      <c r="D172" s="24" t="s">
        <v>185</v>
      </c>
      <c r="E172" s="36">
        <v>675.5</v>
      </c>
      <c r="F172" s="46">
        <v>7826</v>
      </c>
      <c r="G172" s="61">
        <v>5286463</v>
      </c>
      <c r="H172" s="46">
        <v>12777</v>
      </c>
      <c r="I172" s="61">
        <f t="shared" si="33"/>
        <v>5299240</v>
      </c>
      <c r="J172" s="49">
        <v>669</v>
      </c>
      <c r="K172" s="13">
        <f t="shared" si="30"/>
        <v>7983</v>
      </c>
      <c r="L172" s="13">
        <f t="shared" si="34"/>
        <v>7988</v>
      </c>
      <c r="M172" s="65">
        <f t="shared" si="35"/>
        <v>5343972</v>
      </c>
      <c r="N172" s="13">
        <f t="shared" si="39"/>
        <v>0</v>
      </c>
      <c r="O172" s="65">
        <f t="shared" si="36"/>
        <v>5343972</v>
      </c>
      <c r="P172" s="14">
        <f t="shared" si="40"/>
        <v>44732</v>
      </c>
      <c r="Q172" s="52">
        <f t="shared" si="41"/>
        <v>8.4412104377231453E-3</v>
      </c>
      <c r="R172" s="55">
        <f t="shared" si="31"/>
        <v>-6.5</v>
      </c>
      <c r="S172" s="43">
        <f t="shared" si="32"/>
        <v>-9.6225018504811251E-3</v>
      </c>
      <c r="U172" s="1">
        <f t="shared" si="37"/>
        <v>7988</v>
      </c>
      <c r="V172" s="2"/>
      <c r="W172" s="26"/>
    </row>
    <row r="173" spans="1:23" ht="14.6" x14ac:dyDescent="0.4">
      <c r="A173" s="1">
        <f t="shared" si="38"/>
        <v>166</v>
      </c>
      <c r="B173" s="67">
        <v>3906</v>
      </c>
      <c r="C173" s="67">
        <v>3906</v>
      </c>
      <c r="D173" s="23" t="s">
        <v>186</v>
      </c>
      <c r="E173" s="35">
        <v>437.5</v>
      </c>
      <c r="F173" s="45">
        <v>7826</v>
      </c>
      <c r="G173" s="60">
        <v>3423875</v>
      </c>
      <c r="H173" s="45">
        <v>46233</v>
      </c>
      <c r="I173" s="60">
        <f t="shared" si="33"/>
        <v>3470108</v>
      </c>
      <c r="J173" s="48">
        <v>425.8</v>
      </c>
      <c r="K173" s="11">
        <f t="shared" si="30"/>
        <v>7983</v>
      </c>
      <c r="L173" s="11">
        <f t="shared" si="34"/>
        <v>7988</v>
      </c>
      <c r="M173" s="64">
        <f t="shared" si="35"/>
        <v>3401290.4</v>
      </c>
      <c r="N173" s="11">
        <f t="shared" si="39"/>
        <v>56823.350000000093</v>
      </c>
      <c r="O173" s="64">
        <f t="shared" si="36"/>
        <v>3458113.75</v>
      </c>
      <c r="P173" s="12">
        <f t="shared" si="40"/>
        <v>-11994.25</v>
      </c>
      <c r="Q173" s="51">
        <f t="shared" si="41"/>
        <v>-3.456448617737546E-3</v>
      </c>
      <c r="R173" s="54">
        <f t="shared" si="31"/>
        <v>-11.699999999999989</v>
      </c>
      <c r="S173" s="42">
        <f t="shared" si="32"/>
        <v>-2.6742857142857117E-2</v>
      </c>
      <c r="U173" s="1">
        <f t="shared" si="37"/>
        <v>7988</v>
      </c>
      <c r="V173" s="2"/>
      <c r="W173" s="26"/>
    </row>
    <row r="174" spans="1:23" ht="14.6" x14ac:dyDescent="0.4">
      <c r="A174" s="1">
        <f t="shared" si="38"/>
        <v>167</v>
      </c>
      <c r="B174" s="67">
        <v>3942</v>
      </c>
      <c r="C174" s="67">
        <v>3942</v>
      </c>
      <c r="D174" s="23" t="s">
        <v>187</v>
      </c>
      <c r="E174" s="35">
        <v>643.70000000000005</v>
      </c>
      <c r="F174" s="45">
        <v>7826</v>
      </c>
      <c r="G174" s="60">
        <v>5037596</v>
      </c>
      <c r="H174" s="45">
        <v>129009</v>
      </c>
      <c r="I174" s="60">
        <f t="shared" si="33"/>
        <v>5166605</v>
      </c>
      <c r="J174" s="48">
        <v>619.5</v>
      </c>
      <c r="K174" s="11">
        <f t="shared" si="30"/>
        <v>7983</v>
      </c>
      <c r="L174" s="11">
        <f t="shared" si="34"/>
        <v>7988</v>
      </c>
      <c r="M174" s="64">
        <f t="shared" si="35"/>
        <v>4948566</v>
      </c>
      <c r="N174" s="11">
        <f t="shared" si="39"/>
        <v>139405.95999999996</v>
      </c>
      <c r="O174" s="64">
        <f t="shared" si="36"/>
        <v>5087971.96</v>
      </c>
      <c r="P174" s="12">
        <f t="shared" si="40"/>
        <v>-78633.040000000037</v>
      </c>
      <c r="Q174" s="51">
        <f t="shared" si="41"/>
        <v>-1.5219479716370816E-2</v>
      </c>
      <c r="R174" s="54">
        <f t="shared" si="31"/>
        <v>-24.200000000000045</v>
      </c>
      <c r="S174" s="42">
        <f t="shared" si="32"/>
        <v>-3.7595153021593976E-2</v>
      </c>
      <c r="U174" s="1">
        <f t="shared" si="37"/>
        <v>7988</v>
      </c>
      <c r="V174" s="2"/>
      <c r="W174" s="26"/>
    </row>
    <row r="175" spans="1:23" ht="14.6" x14ac:dyDescent="0.4">
      <c r="A175" s="1">
        <f t="shared" si="38"/>
        <v>168</v>
      </c>
      <c r="B175" s="67">
        <v>4023</v>
      </c>
      <c r="C175" s="67">
        <v>4023</v>
      </c>
      <c r="D175" s="23" t="s">
        <v>188</v>
      </c>
      <c r="E175" s="35">
        <v>661.5</v>
      </c>
      <c r="F175" s="45">
        <v>7851</v>
      </c>
      <c r="G175" s="60">
        <v>5193437</v>
      </c>
      <c r="H175" s="45">
        <v>0</v>
      </c>
      <c r="I175" s="60">
        <f t="shared" si="33"/>
        <v>5193437</v>
      </c>
      <c r="J175" s="48">
        <v>660.3</v>
      </c>
      <c r="K175" s="11">
        <f t="shared" si="30"/>
        <v>8008</v>
      </c>
      <c r="L175" s="11">
        <f t="shared" si="34"/>
        <v>8008</v>
      </c>
      <c r="M175" s="64">
        <f t="shared" si="35"/>
        <v>5287682.3999999994</v>
      </c>
      <c r="N175" s="11">
        <f t="shared" si="39"/>
        <v>0</v>
      </c>
      <c r="O175" s="64">
        <f t="shared" si="36"/>
        <v>5287682.3999999994</v>
      </c>
      <c r="P175" s="12">
        <f t="shared" si="40"/>
        <v>94245.399999999441</v>
      </c>
      <c r="Q175" s="51">
        <f t="shared" si="41"/>
        <v>1.8147019016500912E-2</v>
      </c>
      <c r="R175" s="54">
        <f t="shared" si="31"/>
        <v>-1.2000000000000455</v>
      </c>
      <c r="S175" s="42">
        <f t="shared" si="32"/>
        <v>-1.8140589569161686E-3</v>
      </c>
      <c r="U175" s="1">
        <f t="shared" si="37"/>
        <v>8008</v>
      </c>
      <c r="V175" s="2"/>
      <c r="W175" s="26"/>
    </row>
    <row r="176" spans="1:23" ht="14.6" x14ac:dyDescent="0.4">
      <c r="A176" s="1">
        <f t="shared" si="38"/>
        <v>169</v>
      </c>
      <c r="B176" s="67">
        <v>4033</v>
      </c>
      <c r="C176" s="67">
        <v>4033</v>
      </c>
      <c r="D176" s="23" t="s">
        <v>189</v>
      </c>
      <c r="E176" s="35">
        <v>574.5</v>
      </c>
      <c r="F176" s="45">
        <v>7898</v>
      </c>
      <c r="G176" s="60">
        <v>4537401</v>
      </c>
      <c r="H176" s="45">
        <v>84780</v>
      </c>
      <c r="I176" s="60">
        <f t="shared" si="33"/>
        <v>4622181</v>
      </c>
      <c r="J176" s="48">
        <v>560.29999999999995</v>
      </c>
      <c r="K176" s="11">
        <f t="shared" si="30"/>
        <v>8055</v>
      </c>
      <c r="L176" s="11">
        <f t="shared" si="34"/>
        <v>8055</v>
      </c>
      <c r="M176" s="64">
        <f t="shared" si="35"/>
        <v>4513216.5</v>
      </c>
      <c r="N176" s="11">
        <f t="shared" si="39"/>
        <v>69558.509999999776</v>
      </c>
      <c r="O176" s="64">
        <f t="shared" si="36"/>
        <v>4582775.01</v>
      </c>
      <c r="P176" s="12">
        <f t="shared" si="40"/>
        <v>-39405.990000000224</v>
      </c>
      <c r="Q176" s="51">
        <f t="shared" si="41"/>
        <v>-8.5254104069053607E-3</v>
      </c>
      <c r="R176" s="54">
        <f t="shared" si="31"/>
        <v>-14.200000000000045</v>
      </c>
      <c r="S176" s="42">
        <f t="shared" si="32"/>
        <v>-2.4717145343777277E-2</v>
      </c>
      <c r="U176" s="1">
        <f t="shared" si="37"/>
        <v>8055</v>
      </c>
      <c r="V176" s="2"/>
      <c r="W176" s="26"/>
    </row>
    <row r="177" spans="1:23" ht="14.6" x14ac:dyDescent="0.4">
      <c r="A177" s="1">
        <f t="shared" si="38"/>
        <v>170</v>
      </c>
      <c r="B177" s="67">
        <v>4041</v>
      </c>
      <c r="C177" s="67">
        <v>4041</v>
      </c>
      <c r="D177" s="24" t="s">
        <v>190</v>
      </c>
      <c r="E177" s="36">
        <v>1234.9000000000001</v>
      </c>
      <c r="F177" s="46">
        <v>7826</v>
      </c>
      <c r="G177" s="61">
        <v>9664327</v>
      </c>
      <c r="H177" s="46">
        <v>0</v>
      </c>
      <c r="I177" s="61">
        <f t="shared" si="33"/>
        <v>9664327</v>
      </c>
      <c r="J177" s="49">
        <v>1201.3</v>
      </c>
      <c r="K177" s="13">
        <f t="shared" si="30"/>
        <v>7983</v>
      </c>
      <c r="L177" s="13">
        <f t="shared" si="34"/>
        <v>7988</v>
      </c>
      <c r="M177" s="65">
        <f t="shared" si="35"/>
        <v>9595984.4000000004</v>
      </c>
      <c r="N177" s="13">
        <f t="shared" si="39"/>
        <v>164985.86999999918</v>
      </c>
      <c r="O177" s="65">
        <f t="shared" si="36"/>
        <v>9760970.2699999996</v>
      </c>
      <c r="P177" s="14">
        <f t="shared" si="40"/>
        <v>96643.269999999553</v>
      </c>
      <c r="Q177" s="52">
        <f t="shared" si="41"/>
        <v>9.9999999999999534E-3</v>
      </c>
      <c r="R177" s="55">
        <f t="shared" si="31"/>
        <v>-33.600000000000136</v>
      </c>
      <c r="S177" s="43">
        <f t="shared" si="32"/>
        <v>-2.7208680864847463E-2</v>
      </c>
      <c r="U177" s="1">
        <f t="shared" si="37"/>
        <v>7988</v>
      </c>
      <c r="V177" s="2"/>
      <c r="W177" s="26"/>
    </row>
    <row r="178" spans="1:23" ht="14.6" x14ac:dyDescent="0.4">
      <c r="A178" s="1">
        <f t="shared" si="38"/>
        <v>171</v>
      </c>
      <c r="B178" s="67">
        <v>4043</v>
      </c>
      <c r="C178" s="67">
        <v>4043</v>
      </c>
      <c r="D178" s="23" t="s">
        <v>191</v>
      </c>
      <c r="E178" s="35">
        <v>674.3</v>
      </c>
      <c r="F178" s="45">
        <v>7826</v>
      </c>
      <c r="G178" s="60">
        <v>5277072</v>
      </c>
      <c r="H178" s="45">
        <v>0</v>
      </c>
      <c r="I178" s="60">
        <f t="shared" si="33"/>
        <v>5277072</v>
      </c>
      <c r="J178" s="48">
        <v>671.9</v>
      </c>
      <c r="K178" s="11">
        <f t="shared" si="30"/>
        <v>7983</v>
      </c>
      <c r="L178" s="11">
        <f t="shared" si="34"/>
        <v>7988</v>
      </c>
      <c r="M178" s="64">
        <f t="shared" si="35"/>
        <v>5367137.2</v>
      </c>
      <c r="N178" s="11">
        <f t="shared" si="39"/>
        <v>0</v>
      </c>
      <c r="O178" s="64">
        <f t="shared" si="36"/>
        <v>5367137.2</v>
      </c>
      <c r="P178" s="12">
        <f t="shared" si="40"/>
        <v>90065.200000000186</v>
      </c>
      <c r="Q178" s="51">
        <f t="shared" si="41"/>
        <v>1.7067267605975472E-2</v>
      </c>
      <c r="R178" s="54">
        <f t="shared" si="31"/>
        <v>-2.3999999999999773</v>
      </c>
      <c r="S178" s="42">
        <f t="shared" si="32"/>
        <v>-3.559246626130769E-3</v>
      </c>
      <c r="U178" s="1">
        <f t="shared" si="37"/>
        <v>7988</v>
      </c>
      <c r="V178" s="2"/>
      <c r="W178" s="26"/>
    </row>
    <row r="179" spans="1:23" ht="14.6" x14ac:dyDescent="0.4">
      <c r="A179" s="1">
        <f t="shared" si="38"/>
        <v>172</v>
      </c>
      <c r="B179" s="67">
        <v>4068</v>
      </c>
      <c r="C179" s="67">
        <v>4068</v>
      </c>
      <c r="D179" s="23" t="s">
        <v>192</v>
      </c>
      <c r="E179" s="35">
        <v>465.3</v>
      </c>
      <c r="F179" s="45">
        <v>7826</v>
      </c>
      <c r="G179" s="60">
        <v>3641438</v>
      </c>
      <c r="H179" s="45">
        <v>0</v>
      </c>
      <c r="I179" s="60">
        <f t="shared" si="33"/>
        <v>3641438</v>
      </c>
      <c r="J179" s="48">
        <v>444.8</v>
      </c>
      <c r="K179" s="11">
        <f t="shared" si="30"/>
        <v>7983</v>
      </c>
      <c r="L179" s="11">
        <f t="shared" si="34"/>
        <v>7988</v>
      </c>
      <c r="M179" s="64">
        <f t="shared" si="35"/>
        <v>3553062.4</v>
      </c>
      <c r="N179" s="11">
        <f t="shared" si="39"/>
        <v>124789.97999999998</v>
      </c>
      <c r="O179" s="64">
        <f t="shared" si="36"/>
        <v>3677852.38</v>
      </c>
      <c r="P179" s="12">
        <f t="shared" si="40"/>
        <v>36414.379999999888</v>
      </c>
      <c r="Q179" s="51">
        <f t="shared" si="41"/>
        <v>9.999999999999969E-3</v>
      </c>
      <c r="R179" s="54">
        <f t="shared" si="31"/>
        <v>-20.5</v>
      </c>
      <c r="S179" s="42">
        <f t="shared" si="32"/>
        <v>-4.4057597249086609E-2</v>
      </c>
      <c r="U179" s="1">
        <f t="shared" si="37"/>
        <v>7988</v>
      </c>
      <c r="V179" s="2"/>
      <c r="W179" s="26"/>
    </row>
    <row r="180" spans="1:23" ht="14.6" x14ac:dyDescent="0.4">
      <c r="A180" s="1">
        <f t="shared" si="38"/>
        <v>173</v>
      </c>
      <c r="B180" s="67">
        <v>4086</v>
      </c>
      <c r="C180" s="67">
        <v>4086</v>
      </c>
      <c r="D180" s="23" t="s">
        <v>193</v>
      </c>
      <c r="E180" s="35">
        <v>1750.4</v>
      </c>
      <c r="F180" s="45">
        <v>7893</v>
      </c>
      <c r="G180" s="60">
        <v>13815907</v>
      </c>
      <c r="H180" s="45">
        <v>167659</v>
      </c>
      <c r="I180" s="60">
        <f t="shared" si="33"/>
        <v>13983566</v>
      </c>
      <c r="J180" s="48">
        <v>1706.9</v>
      </c>
      <c r="K180" s="11">
        <f t="shared" si="30"/>
        <v>8050</v>
      </c>
      <c r="L180" s="11">
        <f t="shared" si="34"/>
        <v>8050</v>
      </c>
      <c r="M180" s="64">
        <f t="shared" si="35"/>
        <v>13740545</v>
      </c>
      <c r="N180" s="11">
        <f t="shared" si="39"/>
        <v>213521.0700000003</v>
      </c>
      <c r="O180" s="64">
        <f t="shared" si="36"/>
        <v>13954066.07</v>
      </c>
      <c r="P180" s="12">
        <f t="shared" si="40"/>
        <v>-29499.929999999702</v>
      </c>
      <c r="Q180" s="51">
        <f t="shared" si="41"/>
        <v>-2.1096142428905259E-3</v>
      </c>
      <c r="R180" s="54">
        <f t="shared" si="31"/>
        <v>-43.5</v>
      </c>
      <c r="S180" s="42">
        <f t="shared" si="32"/>
        <v>-2.4851462522851919E-2</v>
      </c>
      <c r="U180" s="1">
        <f t="shared" si="37"/>
        <v>8050</v>
      </c>
      <c r="V180" s="2"/>
      <c r="W180" s="26"/>
    </row>
    <row r="181" spans="1:23" ht="14.6" x14ac:dyDescent="0.4">
      <c r="A181" s="1">
        <f t="shared" si="38"/>
        <v>174</v>
      </c>
      <c r="B181" s="67">
        <v>4104</v>
      </c>
      <c r="C181" s="67">
        <v>4104</v>
      </c>
      <c r="D181" s="23" t="s">
        <v>194</v>
      </c>
      <c r="E181" s="35">
        <v>5352.3</v>
      </c>
      <c r="F181" s="45">
        <v>7832</v>
      </c>
      <c r="G181" s="60">
        <v>41919214</v>
      </c>
      <c r="H181" s="45">
        <v>0</v>
      </c>
      <c r="I181" s="60">
        <f t="shared" si="33"/>
        <v>41919214</v>
      </c>
      <c r="J181" s="48">
        <v>5380.3</v>
      </c>
      <c r="K181" s="11">
        <f t="shared" si="30"/>
        <v>7989</v>
      </c>
      <c r="L181" s="11">
        <f t="shared" si="34"/>
        <v>7989</v>
      </c>
      <c r="M181" s="64">
        <f t="shared" si="35"/>
        <v>42983216.700000003</v>
      </c>
      <c r="N181" s="11">
        <f t="shared" si="39"/>
        <v>0</v>
      </c>
      <c r="O181" s="64">
        <f t="shared" si="36"/>
        <v>42983216.700000003</v>
      </c>
      <c r="P181" s="12">
        <f t="shared" si="40"/>
        <v>1064002.700000003</v>
      </c>
      <c r="Q181" s="51">
        <f t="shared" si="41"/>
        <v>2.5382219714329638E-2</v>
      </c>
      <c r="R181" s="54">
        <f t="shared" si="31"/>
        <v>28</v>
      </c>
      <c r="S181" s="42">
        <f t="shared" si="32"/>
        <v>5.2313958485137226E-3</v>
      </c>
      <c r="U181" s="1">
        <f t="shared" si="37"/>
        <v>7989</v>
      </c>
      <c r="V181" s="2"/>
      <c r="W181" s="26"/>
    </row>
    <row r="182" spans="1:23" ht="14.6" x14ac:dyDescent="0.4">
      <c r="A182" s="1">
        <f t="shared" si="38"/>
        <v>175</v>
      </c>
      <c r="B182" s="67">
        <v>4122</v>
      </c>
      <c r="C182" s="67">
        <v>4122</v>
      </c>
      <c r="D182" s="24" t="s">
        <v>195</v>
      </c>
      <c r="E182" s="36">
        <v>487.5</v>
      </c>
      <c r="F182" s="46">
        <v>7826</v>
      </c>
      <c r="G182" s="61">
        <v>3815175</v>
      </c>
      <c r="H182" s="46">
        <v>128409</v>
      </c>
      <c r="I182" s="61">
        <f t="shared" si="33"/>
        <v>3943584</v>
      </c>
      <c r="J182" s="49">
        <v>474</v>
      </c>
      <c r="K182" s="13">
        <f t="shared" si="30"/>
        <v>7983</v>
      </c>
      <c r="L182" s="13">
        <f t="shared" si="34"/>
        <v>7988</v>
      </c>
      <c r="M182" s="65">
        <f t="shared" si="35"/>
        <v>3786312</v>
      </c>
      <c r="N182" s="13">
        <f t="shared" si="39"/>
        <v>67014.75</v>
      </c>
      <c r="O182" s="65">
        <f t="shared" si="36"/>
        <v>3853326.75</v>
      </c>
      <c r="P182" s="14">
        <f t="shared" si="40"/>
        <v>-90257.25</v>
      </c>
      <c r="Q182" s="52">
        <f t="shared" si="41"/>
        <v>-2.2887112332335258E-2</v>
      </c>
      <c r="R182" s="55">
        <f t="shared" si="31"/>
        <v>-13.5</v>
      </c>
      <c r="S182" s="43">
        <f t="shared" si="32"/>
        <v>-2.7692307692307693E-2</v>
      </c>
      <c r="U182" s="1">
        <f t="shared" si="37"/>
        <v>7988</v>
      </c>
      <c r="V182" s="2"/>
      <c r="W182" s="26"/>
    </row>
    <row r="183" spans="1:23" ht="14.6" x14ac:dyDescent="0.4">
      <c r="A183" s="1">
        <f t="shared" si="38"/>
        <v>176</v>
      </c>
      <c r="B183" s="67">
        <v>4131</v>
      </c>
      <c r="C183" s="67">
        <v>4131</v>
      </c>
      <c r="D183" s="23" t="s">
        <v>196</v>
      </c>
      <c r="E183" s="35">
        <v>3351</v>
      </c>
      <c r="F183" s="45">
        <v>7863</v>
      </c>
      <c r="G183" s="60">
        <v>26348913</v>
      </c>
      <c r="H183" s="45">
        <v>32379</v>
      </c>
      <c r="I183" s="60">
        <f t="shared" si="33"/>
        <v>26381292</v>
      </c>
      <c r="J183" s="48">
        <v>3280.2</v>
      </c>
      <c r="K183" s="11">
        <f t="shared" si="30"/>
        <v>8020</v>
      </c>
      <c r="L183" s="11">
        <f t="shared" si="34"/>
        <v>8020</v>
      </c>
      <c r="M183" s="64">
        <f t="shared" si="35"/>
        <v>26307204</v>
      </c>
      <c r="N183" s="11">
        <f t="shared" si="39"/>
        <v>305198.12999999896</v>
      </c>
      <c r="O183" s="64">
        <f t="shared" si="36"/>
        <v>26612402.129999999</v>
      </c>
      <c r="P183" s="12">
        <f t="shared" si="40"/>
        <v>231110.12999999896</v>
      </c>
      <c r="Q183" s="51">
        <f t="shared" si="41"/>
        <v>8.7603795143922046E-3</v>
      </c>
      <c r="R183" s="54">
        <f t="shared" si="31"/>
        <v>-70.800000000000182</v>
      </c>
      <c r="S183" s="42">
        <f t="shared" si="32"/>
        <v>-2.11280214861236E-2</v>
      </c>
      <c r="U183" s="1">
        <f t="shared" si="37"/>
        <v>8020</v>
      </c>
      <c r="V183" s="2"/>
      <c r="W183" s="26"/>
    </row>
    <row r="184" spans="1:23" ht="14.6" x14ac:dyDescent="0.4">
      <c r="A184" s="1">
        <f t="shared" si="38"/>
        <v>177</v>
      </c>
      <c r="B184" s="67">
        <v>4203</v>
      </c>
      <c r="C184" s="67">
        <v>4203</v>
      </c>
      <c r="D184" s="23" t="s">
        <v>197</v>
      </c>
      <c r="E184" s="35">
        <v>885.9</v>
      </c>
      <c r="F184" s="45">
        <v>7826</v>
      </c>
      <c r="G184" s="60">
        <v>6933053</v>
      </c>
      <c r="H184" s="45">
        <v>0</v>
      </c>
      <c r="I184" s="60">
        <f t="shared" si="33"/>
        <v>6933053</v>
      </c>
      <c r="J184" s="48">
        <v>870.6</v>
      </c>
      <c r="K184" s="11">
        <f t="shared" si="30"/>
        <v>7983</v>
      </c>
      <c r="L184" s="11">
        <f t="shared" si="34"/>
        <v>7988</v>
      </c>
      <c r="M184" s="64">
        <f t="shared" si="35"/>
        <v>6954352.7999999998</v>
      </c>
      <c r="N184" s="11">
        <f t="shared" si="39"/>
        <v>48030.730000000447</v>
      </c>
      <c r="O184" s="64">
        <f t="shared" si="36"/>
        <v>7002383.5300000003</v>
      </c>
      <c r="P184" s="12">
        <f t="shared" si="40"/>
        <v>69330.530000000261</v>
      </c>
      <c r="Q184" s="51">
        <f t="shared" si="41"/>
        <v>1.0000000000000038E-2</v>
      </c>
      <c r="R184" s="54">
        <f t="shared" si="31"/>
        <v>-15.299999999999955</v>
      </c>
      <c r="S184" s="42">
        <f t="shared" si="32"/>
        <v>-1.7270572299356534E-2</v>
      </c>
      <c r="U184" s="1">
        <f t="shared" si="37"/>
        <v>7988</v>
      </c>
      <c r="V184" s="2"/>
      <c r="W184" s="26"/>
    </row>
    <row r="185" spans="1:23" ht="14.6" x14ac:dyDescent="0.4">
      <c r="A185" s="1">
        <f t="shared" si="38"/>
        <v>178</v>
      </c>
      <c r="B185" s="67">
        <v>4212</v>
      </c>
      <c r="C185" s="67">
        <v>4212</v>
      </c>
      <c r="D185" s="23" t="s">
        <v>198</v>
      </c>
      <c r="E185" s="35">
        <v>283.39999999999998</v>
      </c>
      <c r="F185" s="45">
        <v>7826</v>
      </c>
      <c r="G185" s="60">
        <v>2217888</v>
      </c>
      <c r="H185" s="45">
        <v>154895</v>
      </c>
      <c r="I185" s="60">
        <f t="shared" si="33"/>
        <v>2372783</v>
      </c>
      <c r="J185" s="48">
        <v>287.39999999999998</v>
      </c>
      <c r="K185" s="11">
        <f t="shared" si="30"/>
        <v>7983</v>
      </c>
      <c r="L185" s="11">
        <f t="shared" si="34"/>
        <v>7988</v>
      </c>
      <c r="M185" s="64">
        <f t="shared" si="35"/>
        <v>2295751.1999999997</v>
      </c>
      <c r="N185" s="11">
        <f t="shared" si="39"/>
        <v>0</v>
      </c>
      <c r="O185" s="64">
        <f t="shared" si="36"/>
        <v>2295751.1999999997</v>
      </c>
      <c r="P185" s="12">
        <f t="shared" si="40"/>
        <v>-77031.800000000279</v>
      </c>
      <c r="Q185" s="51">
        <f t="shared" si="41"/>
        <v>-3.2464747092338521E-2</v>
      </c>
      <c r="R185" s="54">
        <f t="shared" si="31"/>
        <v>4</v>
      </c>
      <c r="S185" s="42">
        <f t="shared" si="32"/>
        <v>1.4114326040931546E-2</v>
      </c>
      <c r="U185" s="1">
        <f t="shared" si="37"/>
        <v>7988</v>
      </c>
      <c r="V185" s="2"/>
      <c r="W185" s="26"/>
    </row>
    <row r="186" spans="1:23" ht="14.6" x14ac:dyDescent="0.4">
      <c r="A186" s="1">
        <f t="shared" si="38"/>
        <v>179</v>
      </c>
      <c r="B186" s="67">
        <v>4419</v>
      </c>
      <c r="C186" s="67">
        <v>4419</v>
      </c>
      <c r="D186" s="23" t="s">
        <v>3</v>
      </c>
      <c r="E186" s="35">
        <v>812.3</v>
      </c>
      <c r="F186" s="45">
        <v>7828</v>
      </c>
      <c r="G186" s="60">
        <v>6358684</v>
      </c>
      <c r="H186" s="45">
        <v>0</v>
      </c>
      <c r="I186" s="60">
        <f t="shared" si="33"/>
        <v>6358684</v>
      </c>
      <c r="J186" s="48">
        <v>794.9</v>
      </c>
      <c r="K186" s="11">
        <f t="shared" si="30"/>
        <v>7985</v>
      </c>
      <c r="L186" s="11">
        <f t="shared" si="34"/>
        <v>7988</v>
      </c>
      <c r="M186" s="64">
        <f t="shared" si="35"/>
        <v>6349661.2000000002</v>
      </c>
      <c r="N186" s="11">
        <f t="shared" si="39"/>
        <v>72609.639999999665</v>
      </c>
      <c r="O186" s="64">
        <f t="shared" si="36"/>
        <v>6422270.8399999999</v>
      </c>
      <c r="P186" s="12">
        <f t="shared" si="40"/>
        <v>63586.839999999851</v>
      </c>
      <c r="Q186" s="51">
        <f t="shared" si="41"/>
        <v>9.9999999999999759E-3</v>
      </c>
      <c r="R186" s="54">
        <f t="shared" si="31"/>
        <v>-17.399999999999977</v>
      </c>
      <c r="S186" s="42">
        <f t="shared" si="32"/>
        <v>-2.1420657392588919E-2</v>
      </c>
      <c r="U186" s="1">
        <f t="shared" si="37"/>
        <v>7988</v>
      </c>
      <c r="V186" s="2"/>
      <c r="W186" s="26"/>
    </row>
    <row r="187" spans="1:23" ht="14.6" x14ac:dyDescent="0.4">
      <c r="A187" s="1">
        <f t="shared" si="38"/>
        <v>180</v>
      </c>
      <c r="B187" s="67">
        <v>4269</v>
      </c>
      <c r="C187" s="67">
        <v>4269</v>
      </c>
      <c r="D187" s="24" t="s">
        <v>199</v>
      </c>
      <c r="E187" s="36">
        <v>489.6</v>
      </c>
      <c r="F187" s="46">
        <v>7880</v>
      </c>
      <c r="G187" s="61">
        <v>3858048</v>
      </c>
      <c r="H187" s="46">
        <v>38875</v>
      </c>
      <c r="I187" s="61">
        <f t="shared" si="33"/>
        <v>3896923</v>
      </c>
      <c r="J187" s="49">
        <v>493.7</v>
      </c>
      <c r="K187" s="13">
        <f t="shared" si="30"/>
        <v>8037</v>
      </c>
      <c r="L187" s="13">
        <f t="shared" si="34"/>
        <v>8037</v>
      </c>
      <c r="M187" s="65">
        <f t="shared" si="35"/>
        <v>3967866.9</v>
      </c>
      <c r="N187" s="13">
        <f t="shared" si="39"/>
        <v>0</v>
      </c>
      <c r="O187" s="65">
        <f t="shared" si="36"/>
        <v>3967866.9</v>
      </c>
      <c r="P187" s="14">
        <f t="shared" si="40"/>
        <v>70943.899999999907</v>
      </c>
      <c r="Q187" s="52">
        <f t="shared" si="41"/>
        <v>1.8205106952331341E-2</v>
      </c>
      <c r="R187" s="55">
        <f t="shared" si="31"/>
        <v>4.0999999999999659</v>
      </c>
      <c r="S187" s="43">
        <f t="shared" si="32"/>
        <v>8.3741830065358781E-3</v>
      </c>
      <c r="U187" s="1">
        <f t="shared" si="37"/>
        <v>8037</v>
      </c>
      <c r="V187" s="2"/>
      <c r="W187" s="26"/>
    </row>
    <row r="188" spans="1:23" ht="14.6" x14ac:dyDescent="0.4">
      <c r="A188" s="1">
        <f t="shared" si="38"/>
        <v>181</v>
      </c>
      <c r="B188" s="67">
        <v>4271</v>
      </c>
      <c r="C188" s="67">
        <v>4271</v>
      </c>
      <c r="D188" s="23" t="s">
        <v>200</v>
      </c>
      <c r="E188" s="35">
        <v>1194.0999999999999</v>
      </c>
      <c r="F188" s="45">
        <v>7826</v>
      </c>
      <c r="G188" s="60">
        <v>9345027</v>
      </c>
      <c r="H188" s="45">
        <v>123740</v>
      </c>
      <c r="I188" s="60">
        <f t="shared" si="33"/>
        <v>9468767</v>
      </c>
      <c r="J188" s="48">
        <v>1154.5999999999999</v>
      </c>
      <c r="K188" s="11">
        <f t="shared" si="30"/>
        <v>7983</v>
      </c>
      <c r="L188" s="11">
        <f t="shared" si="34"/>
        <v>7988</v>
      </c>
      <c r="M188" s="64">
        <f t="shared" si="35"/>
        <v>9222944.7999999989</v>
      </c>
      <c r="N188" s="11">
        <f t="shared" si="39"/>
        <v>215532.47000000067</v>
      </c>
      <c r="O188" s="64">
        <f t="shared" si="36"/>
        <v>9438477.2699999996</v>
      </c>
      <c r="P188" s="12">
        <f t="shared" si="40"/>
        <v>-30289.730000000447</v>
      </c>
      <c r="Q188" s="51">
        <f t="shared" si="41"/>
        <v>-3.1989096362810962E-3</v>
      </c>
      <c r="R188" s="54">
        <f t="shared" si="31"/>
        <v>-39.5</v>
      </c>
      <c r="S188" s="42">
        <f t="shared" si="32"/>
        <v>-3.3079306590737795E-2</v>
      </c>
      <c r="U188" s="1">
        <f t="shared" si="37"/>
        <v>7988</v>
      </c>
      <c r="V188" s="2"/>
      <c r="W188" s="26"/>
    </row>
    <row r="189" spans="1:23" ht="14.6" x14ac:dyDescent="0.4">
      <c r="A189" s="1">
        <f t="shared" si="38"/>
        <v>182</v>
      </c>
      <c r="B189" s="67">
        <v>4356</v>
      </c>
      <c r="C189" s="67">
        <v>4356</v>
      </c>
      <c r="D189" s="23" t="s">
        <v>201</v>
      </c>
      <c r="E189" s="35">
        <v>725.8</v>
      </c>
      <c r="F189" s="45">
        <v>7826</v>
      </c>
      <c r="G189" s="60">
        <v>5680111</v>
      </c>
      <c r="H189" s="45">
        <v>200565</v>
      </c>
      <c r="I189" s="60">
        <f t="shared" si="33"/>
        <v>5880676</v>
      </c>
      <c r="J189" s="48">
        <v>732.6</v>
      </c>
      <c r="K189" s="11">
        <f t="shared" si="30"/>
        <v>7983</v>
      </c>
      <c r="L189" s="11">
        <f t="shared" si="34"/>
        <v>7988</v>
      </c>
      <c r="M189" s="64">
        <f t="shared" si="35"/>
        <v>5852008.7999999998</v>
      </c>
      <c r="N189" s="11">
        <f t="shared" si="39"/>
        <v>0</v>
      </c>
      <c r="O189" s="64">
        <f t="shared" si="36"/>
        <v>5852008.7999999998</v>
      </c>
      <c r="P189" s="12">
        <f t="shared" si="40"/>
        <v>-28667.200000000186</v>
      </c>
      <c r="Q189" s="51">
        <f t="shared" si="41"/>
        <v>-4.874813711893018E-3</v>
      </c>
      <c r="R189" s="54">
        <f t="shared" si="31"/>
        <v>6.8000000000000682</v>
      </c>
      <c r="S189" s="42">
        <f t="shared" si="32"/>
        <v>9.3689721686415935E-3</v>
      </c>
      <c r="U189" s="1">
        <f t="shared" si="37"/>
        <v>7988</v>
      </c>
      <c r="V189" s="2"/>
      <c r="W189" s="26"/>
    </row>
    <row r="190" spans="1:23" ht="14.6" x14ac:dyDescent="0.4">
      <c r="A190" s="1">
        <f t="shared" si="38"/>
        <v>183</v>
      </c>
      <c r="B190" s="67">
        <v>4149</v>
      </c>
      <c r="C190" s="67">
        <v>4149</v>
      </c>
      <c r="D190" s="23" t="s">
        <v>202</v>
      </c>
      <c r="E190" s="35">
        <v>1506.3</v>
      </c>
      <c r="F190" s="45">
        <v>7831</v>
      </c>
      <c r="G190" s="60">
        <v>11795835</v>
      </c>
      <c r="H190" s="45">
        <v>0</v>
      </c>
      <c r="I190" s="60">
        <f t="shared" si="33"/>
        <v>11795835</v>
      </c>
      <c r="J190" s="48">
        <v>1529.5</v>
      </c>
      <c r="K190" s="11">
        <f t="shared" si="30"/>
        <v>7988</v>
      </c>
      <c r="L190" s="11">
        <f t="shared" si="34"/>
        <v>7988</v>
      </c>
      <c r="M190" s="64">
        <f t="shared" si="35"/>
        <v>12217646</v>
      </c>
      <c r="N190" s="11">
        <f t="shared" si="39"/>
        <v>0</v>
      </c>
      <c r="O190" s="64">
        <f t="shared" si="36"/>
        <v>12217646</v>
      </c>
      <c r="P190" s="12">
        <f t="shared" si="40"/>
        <v>421811</v>
      </c>
      <c r="Q190" s="51">
        <f t="shared" si="41"/>
        <v>3.5759316741883894E-2</v>
      </c>
      <c r="R190" s="54">
        <f t="shared" si="31"/>
        <v>23.200000000000045</v>
      </c>
      <c r="S190" s="42">
        <f t="shared" si="32"/>
        <v>1.5401978357564924E-2</v>
      </c>
      <c r="U190" s="1">
        <f t="shared" si="37"/>
        <v>7988</v>
      </c>
      <c r="V190" s="2"/>
      <c r="W190" s="26"/>
    </row>
    <row r="191" spans="1:23" ht="14.6" x14ac:dyDescent="0.4">
      <c r="A191" s="1">
        <f t="shared" si="38"/>
        <v>184</v>
      </c>
      <c r="B191" s="67">
        <v>4437</v>
      </c>
      <c r="C191" s="67">
        <v>4437</v>
      </c>
      <c r="D191" s="23" t="s">
        <v>203</v>
      </c>
      <c r="E191" s="35">
        <v>465.7</v>
      </c>
      <c r="F191" s="45">
        <v>7826</v>
      </c>
      <c r="G191" s="60">
        <v>3644568</v>
      </c>
      <c r="H191" s="45">
        <v>0</v>
      </c>
      <c r="I191" s="60">
        <f t="shared" si="33"/>
        <v>3644568</v>
      </c>
      <c r="J191" s="48">
        <v>454.4</v>
      </c>
      <c r="K191" s="11">
        <f t="shared" si="30"/>
        <v>7983</v>
      </c>
      <c r="L191" s="11">
        <f t="shared" si="34"/>
        <v>7988</v>
      </c>
      <c r="M191" s="64">
        <f t="shared" si="35"/>
        <v>3629747.1999999997</v>
      </c>
      <c r="N191" s="11">
        <f t="shared" si="39"/>
        <v>51266.480000000447</v>
      </c>
      <c r="O191" s="64">
        <f t="shared" si="36"/>
        <v>3681013.68</v>
      </c>
      <c r="P191" s="12">
        <f t="shared" si="40"/>
        <v>36445.680000000168</v>
      </c>
      <c r="Q191" s="51">
        <f t="shared" si="41"/>
        <v>1.0000000000000045E-2</v>
      </c>
      <c r="R191" s="54">
        <f t="shared" si="31"/>
        <v>-11.300000000000011</v>
      </c>
      <c r="S191" s="42">
        <f t="shared" si="32"/>
        <v>-2.4264547992269726E-2</v>
      </c>
      <c r="U191" s="1">
        <f t="shared" si="37"/>
        <v>7988</v>
      </c>
      <c r="V191" s="2"/>
      <c r="W191" s="26"/>
    </row>
    <row r="192" spans="1:23" ht="14.6" x14ac:dyDescent="0.4">
      <c r="A192" s="1">
        <f t="shared" si="38"/>
        <v>185</v>
      </c>
      <c r="B192" s="67">
        <v>4446</v>
      </c>
      <c r="C192" s="67">
        <v>4446</v>
      </c>
      <c r="D192" s="24" t="s">
        <v>204</v>
      </c>
      <c r="E192" s="36">
        <v>968.6</v>
      </c>
      <c r="F192" s="46">
        <v>7826</v>
      </c>
      <c r="G192" s="61">
        <v>7580264</v>
      </c>
      <c r="H192" s="46">
        <v>0</v>
      </c>
      <c r="I192" s="61">
        <f t="shared" si="33"/>
        <v>7580264</v>
      </c>
      <c r="J192" s="49">
        <v>967.6</v>
      </c>
      <c r="K192" s="13">
        <f t="shared" si="30"/>
        <v>7983</v>
      </c>
      <c r="L192" s="13">
        <f t="shared" si="34"/>
        <v>7988</v>
      </c>
      <c r="M192" s="65">
        <f t="shared" si="35"/>
        <v>7729188.7999999998</v>
      </c>
      <c r="N192" s="13">
        <f t="shared" si="39"/>
        <v>0</v>
      </c>
      <c r="O192" s="65">
        <f t="shared" si="36"/>
        <v>7729188.7999999998</v>
      </c>
      <c r="P192" s="14">
        <f t="shared" si="40"/>
        <v>148924.79999999981</v>
      </c>
      <c r="Q192" s="52">
        <f t="shared" si="41"/>
        <v>1.9646386985994132E-2</v>
      </c>
      <c r="R192" s="55">
        <f t="shared" si="31"/>
        <v>-1</v>
      </c>
      <c r="S192" s="43">
        <f t="shared" si="32"/>
        <v>-1.0324179227751394E-3</v>
      </c>
      <c r="U192" s="1">
        <f t="shared" si="37"/>
        <v>7988</v>
      </c>
      <c r="V192" s="2"/>
      <c r="W192" s="26"/>
    </row>
    <row r="193" spans="1:23" ht="14.6" x14ac:dyDescent="0.4">
      <c r="A193" s="1">
        <f t="shared" si="38"/>
        <v>186</v>
      </c>
      <c r="B193" s="67">
        <v>4491</v>
      </c>
      <c r="C193" s="67">
        <v>4491</v>
      </c>
      <c r="D193" s="23" t="s">
        <v>205</v>
      </c>
      <c r="E193" s="35">
        <v>319.89999999999998</v>
      </c>
      <c r="F193" s="45">
        <v>7826</v>
      </c>
      <c r="G193" s="60">
        <v>2503537</v>
      </c>
      <c r="H193" s="45">
        <v>160735</v>
      </c>
      <c r="I193" s="60">
        <f t="shared" si="33"/>
        <v>2664272</v>
      </c>
      <c r="J193" s="48">
        <v>304.39999999999998</v>
      </c>
      <c r="K193" s="11">
        <f t="shared" si="30"/>
        <v>7983</v>
      </c>
      <c r="L193" s="11">
        <f t="shared" si="34"/>
        <v>7988</v>
      </c>
      <c r="M193" s="64">
        <f t="shared" si="35"/>
        <v>2431547.1999999997</v>
      </c>
      <c r="N193" s="11">
        <f t="shared" si="39"/>
        <v>97025.170000000391</v>
      </c>
      <c r="O193" s="64">
        <f t="shared" si="36"/>
        <v>2528572.37</v>
      </c>
      <c r="P193" s="12">
        <f t="shared" si="40"/>
        <v>-135699.62999999989</v>
      </c>
      <c r="Q193" s="51">
        <f t="shared" si="41"/>
        <v>-5.0933099173057363E-2</v>
      </c>
      <c r="R193" s="54">
        <f t="shared" si="31"/>
        <v>-15.5</v>
      </c>
      <c r="S193" s="42">
        <f t="shared" si="32"/>
        <v>-4.845264145045327E-2</v>
      </c>
      <c r="U193" s="1">
        <f t="shared" si="37"/>
        <v>7988</v>
      </c>
      <c r="V193" s="2"/>
      <c r="W193" s="26"/>
    </row>
    <row r="194" spans="1:23" ht="14.6" x14ac:dyDescent="0.4">
      <c r="A194" s="1">
        <f t="shared" si="38"/>
        <v>187</v>
      </c>
      <c r="B194" s="67">
        <v>4505</v>
      </c>
      <c r="C194" s="67">
        <v>4505</v>
      </c>
      <c r="D194" s="23" t="s">
        <v>206</v>
      </c>
      <c r="E194" s="35">
        <v>221.3</v>
      </c>
      <c r="F194" s="45">
        <v>7865</v>
      </c>
      <c r="G194" s="60">
        <v>1740525</v>
      </c>
      <c r="H194" s="45">
        <v>0</v>
      </c>
      <c r="I194" s="60">
        <f t="shared" si="33"/>
        <v>1740525</v>
      </c>
      <c r="J194" s="48">
        <v>206.4</v>
      </c>
      <c r="K194" s="11">
        <f t="shared" si="30"/>
        <v>8022</v>
      </c>
      <c r="L194" s="11">
        <f t="shared" si="34"/>
        <v>8022</v>
      </c>
      <c r="M194" s="64">
        <f t="shared" si="35"/>
        <v>1655740.8</v>
      </c>
      <c r="N194" s="11">
        <f t="shared" si="39"/>
        <v>102189.44999999995</v>
      </c>
      <c r="O194" s="64">
        <f t="shared" si="36"/>
        <v>1757930.25</v>
      </c>
      <c r="P194" s="12">
        <f t="shared" si="40"/>
        <v>17405.25</v>
      </c>
      <c r="Q194" s="51">
        <f t="shared" si="41"/>
        <v>0.01</v>
      </c>
      <c r="R194" s="54">
        <f t="shared" si="31"/>
        <v>-14.900000000000006</v>
      </c>
      <c r="S194" s="42">
        <f t="shared" si="32"/>
        <v>-6.7329417080885703E-2</v>
      </c>
      <c r="U194" s="1">
        <f t="shared" si="37"/>
        <v>8022</v>
      </c>
      <c r="V194" s="2"/>
      <c r="W194" s="26"/>
    </row>
    <row r="195" spans="1:23" ht="14.6" x14ac:dyDescent="0.4">
      <c r="A195" s="1">
        <f t="shared" si="38"/>
        <v>188</v>
      </c>
      <c r="B195" s="67">
        <v>4509</v>
      </c>
      <c r="C195" s="67">
        <v>4509</v>
      </c>
      <c r="D195" s="23" t="s">
        <v>207</v>
      </c>
      <c r="E195" s="35">
        <v>199</v>
      </c>
      <c r="F195" s="45">
        <v>7826</v>
      </c>
      <c r="G195" s="60">
        <v>1557374</v>
      </c>
      <c r="H195" s="45">
        <v>0</v>
      </c>
      <c r="I195" s="60">
        <f t="shared" si="33"/>
        <v>1557374</v>
      </c>
      <c r="J195" s="48">
        <v>191</v>
      </c>
      <c r="K195" s="11">
        <f t="shared" si="30"/>
        <v>7983</v>
      </c>
      <c r="L195" s="11">
        <f t="shared" si="34"/>
        <v>7988</v>
      </c>
      <c r="M195" s="64">
        <f t="shared" si="35"/>
        <v>1525708</v>
      </c>
      <c r="N195" s="11">
        <f t="shared" si="39"/>
        <v>47239.739999999991</v>
      </c>
      <c r="O195" s="64">
        <f t="shared" si="36"/>
        <v>1572947.74</v>
      </c>
      <c r="P195" s="12">
        <f t="shared" si="40"/>
        <v>15573.739999999991</v>
      </c>
      <c r="Q195" s="51">
        <f t="shared" si="41"/>
        <v>9.9999999999999933E-3</v>
      </c>
      <c r="R195" s="54">
        <f t="shared" si="31"/>
        <v>-8</v>
      </c>
      <c r="S195" s="42">
        <f t="shared" si="32"/>
        <v>-4.0201005025125629E-2</v>
      </c>
      <c r="U195" s="1">
        <f t="shared" si="37"/>
        <v>7988</v>
      </c>
      <c r="V195" s="2"/>
      <c r="W195" s="26"/>
    </row>
    <row r="196" spans="1:23" ht="14.6" x14ac:dyDescent="0.4">
      <c r="A196" s="1">
        <f t="shared" si="38"/>
        <v>189</v>
      </c>
      <c r="B196" s="67">
        <v>4518</v>
      </c>
      <c r="C196" s="67">
        <v>4518</v>
      </c>
      <c r="D196" s="23" t="s">
        <v>208</v>
      </c>
      <c r="E196" s="35">
        <v>194.6</v>
      </c>
      <c r="F196" s="45">
        <v>7826</v>
      </c>
      <c r="G196" s="60">
        <v>1522940</v>
      </c>
      <c r="H196" s="45">
        <v>0</v>
      </c>
      <c r="I196" s="60">
        <f t="shared" si="33"/>
        <v>1522940</v>
      </c>
      <c r="J196" s="48">
        <v>203.8</v>
      </c>
      <c r="K196" s="11">
        <f t="shared" si="30"/>
        <v>7983</v>
      </c>
      <c r="L196" s="11">
        <f t="shared" si="34"/>
        <v>7988</v>
      </c>
      <c r="M196" s="64">
        <f t="shared" si="35"/>
        <v>1627954.4000000001</v>
      </c>
      <c r="N196" s="11">
        <f t="shared" si="39"/>
        <v>0</v>
      </c>
      <c r="O196" s="64">
        <f t="shared" si="36"/>
        <v>1627954.4000000001</v>
      </c>
      <c r="P196" s="12">
        <f t="shared" si="40"/>
        <v>105014.40000000014</v>
      </c>
      <c r="Q196" s="51">
        <f t="shared" si="41"/>
        <v>6.8955047473964928E-2</v>
      </c>
      <c r="R196" s="54">
        <f t="shared" si="31"/>
        <v>9.2000000000000171</v>
      </c>
      <c r="S196" s="42">
        <f t="shared" si="32"/>
        <v>4.7276464542651685E-2</v>
      </c>
      <c r="U196" s="1">
        <f t="shared" si="37"/>
        <v>7988</v>
      </c>
      <c r="V196" s="2"/>
      <c r="W196" s="26"/>
    </row>
    <row r="197" spans="1:23" ht="14.6" x14ac:dyDescent="0.4">
      <c r="A197" s="1">
        <f t="shared" si="38"/>
        <v>190</v>
      </c>
      <c r="B197" s="67">
        <v>4527</v>
      </c>
      <c r="C197" s="67">
        <v>4527</v>
      </c>
      <c r="D197" s="24" t="s">
        <v>209</v>
      </c>
      <c r="E197" s="36">
        <v>598.4</v>
      </c>
      <c r="F197" s="46">
        <v>7826</v>
      </c>
      <c r="G197" s="61">
        <v>4683078</v>
      </c>
      <c r="H197" s="46">
        <v>0</v>
      </c>
      <c r="I197" s="61">
        <f t="shared" si="33"/>
        <v>4683078</v>
      </c>
      <c r="J197" s="49">
        <v>587.29999999999995</v>
      </c>
      <c r="K197" s="13">
        <f t="shared" si="30"/>
        <v>7983</v>
      </c>
      <c r="L197" s="13">
        <f t="shared" si="34"/>
        <v>7988</v>
      </c>
      <c r="M197" s="65">
        <f t="shared" si="35"/>
        <v>4691352.3999999994</v>
      </c>
      <c r="N197" s="13">
        <f t="shared" si="39"/>
        <v>38556.38000000082</v>
      </c>
      <c r="O197" s="65">
        <f t="shared" si="36"/>
        <v>4729908.78</v>
      </c>
      <c r="P197" s="14">
        <f t="shared" si="40"/>
        <v>46830.780000000261</v>
      </c>
      <c r="Q197" s="52">
        <f t="shared" si="41"/>
        <v>1.0000000000000056E-2</v>
      </c>
      <c r="R197" s="55">
        <f t="shared" si="31"/>
        <v>-11.100000000000023</v>
      </c>
      <c r="S197" s="43">
        <f t="shared" si="32"/>
        <v>-1.8549465240641751E-2</v>
      </c>
      <c r="U197" s="1">
        <f t="shared" si="37"/>
        <v>7988</v>
      </c>
      <c r="V197" s="2"/>
      <c r="W197" s="26"/>
    </row>
    <row r="198" spans="1:23" ht="14.6" x14ac:dyDescent="0.4">
      <c r="A198" s="1">
        <f t="shared" si="38"/>
        <v>191</v>
      </c>
      <c r="B198" s="67">
        <v>4536</v>
      </c>
      <c r="C198" s="67">
        <v>4536</v>
      </c>
      <c r="D198" s="23" t="s">
        <v>210</v>
      </c>
      <c r="E198" s="35">
        <v>1733.3</v>
      </c>
      <c r="F198" s="45">
        <v>7826</v>
      </c>
      <c r="G198" s="60">
        <v>13564806</v>
      </c>
      <c r="H198" s="45">
        <v>253163</v>
      </c>
      <c r="I198" s="60">
        <f t="shared" si="33"/>
        <v>13817969</v>
      </c>
      <c r="J198" s="48">
        <v>1757.1</v>
      </c>
      <c r="K198" s="11">
        <f t="shared" si="30"/>
        <v>7983</v>
      </c>
      <c r="L198" s="11">
        <f t="shared" si="34"/>
        <v>7988</v>
      </c>
      <c r="M198" s="64">
        <f t="shared" si="35"/>
        <v>14035714.799999999</v>
      </c>
      <c r="N198" s="11">
        <f t="shared" si="39"/>
        <v>0</v>
      </c>
      <c r="O198" s="64">
        <f t="shared" si="36"/>
        <v>14035714.799999999</v>
      </c>
      <c r="P198" s="12">
        <f t="shared" si="40"/>
        <v>217745.79999999888</v>
      </c>
      <c r="Q198" s="51">
        <f t="shared" si="41"/>
        <v>1.575816243327792E-2</v>
      </c>
      <c r="R198" s="54">
        <f t="shared" si="31"/>
        <v>23.799999999999955</v>
      </c>
      <c r="S198" s="42">
        <f t="shared" si="32"/>
        <v>1.3731033289101687E-2</v>
      </c>
      <c r="U198" s="1">
        <f t="shared" si="37"/>
        <v>7988</v>
      </c>
      <c r="V198" s="2"/>
      <c r="W198" s="26"/>
    </row>
    <row r="199" spans="1:23" ht="14.6" x14ac:dyDescent="0.4">
      <c r="A199" s="1">
        <f t="shared" si="38"/>
        <v>192</v>
      </c>
      <c r="B199" s="67">
        <v>4554</v>
      </c>
      <c r="C199" s="67">
        <v>4554</v>
      </c>
      <c r="D199" s="23" t="s">
        <v>211</v>
      </c>
      <c r="E199" s="35">
        <v>1097.5999999999999</v>
      </c>
      <c r="F199" s="45">
        <v>7826</v>
      </c>
      <c r="G199" s="60">
        <v>8589818</v>
      </c>
      <c r="H199" s="45">
        <v>0</v>
      </c>
      <c r="I199" s="60">
        <f t="shared" si="33"/>
        <v>8589818</v>
      </c>
      <c r="J199" s="48">
        <v>1080.3</v>
      </c>
      <c r="K199" s="11">
        <f t="shared" si="30"/>
        <v>7983</v>
      </c>
      <c r="L199" s="11">
        <f t="shared" si="34"/>
        <v>7988</v>
      </c>
      <c r="M199" s="64">
        <f t="shared" si="35"/>
        <v>8629436.4000000004</v>
      </c>
      <c r="N199" s="11">
        <f t="shared" si="39"/>
        <v>46279.779999999329</v>
      </c>
      <c r="O199" s="64">
        <f t="shared" si="36"/>
        <v>8675716.1799999997</v>
      </c>
      <c r="P199" s="12">
        <f t="shared" si="40"/>
        <v>85898.179999999702</v>
      </c>
      <c r="Q199" s="51">
        <f t="shared" si="41"/>
        <v>9.9999999999999655E-3</v>
      </c>
      <c r="R199" s="54">
        <f t="shared" si="31"/>
        <v>-17.299999999999955</v>
      </c>
      <c r="S199" s="42">
        <f t="shared" si="32"/>
        <v>-1.5761661807580134E-2</v>
      </c>
      <c r="U199" s="1">
        <f t="shared" si="37"/>
        <v>7988</v>
      </c>
      <c r="V199" s="2"/>
      <c r="W199" s="26"/>
    </row>
    <row r="200" spans="1:23" ht="14.6" x14ac:dyDescent="0.4">
      <c r="A200" s="1">
        <f t="shared" si="38"/>
        <v>193</v>
      </c>
      <c r="B200" s="67">
        <v>4572</v>
      </c>
      <c r="C200" s="67">
        <v>4572</v>
      </c>
      <c r="D200" s="23" t="s">
        <v>212</v>
      </c>
      <c r="E200" s="35">
        <v>220.4</v>
      </c>
      <c r="F200" s="45">
        <v>7826</v>
      </c>
      <c r="G200" s="60">
        <v>1724850</v>
      </c>
      <c r="H200" s="45">
        <v>0</v>
      </c>
      <c r="I200" s="60">
        <f t="shared" si="33"/>
        <v>1724850</v>
      </c>
      <c r="J200" s="48">
        <v>219.4</v>
      </c>
      <c r="K200" s="11">
        <f t="shared" ref="K200:K263" si="42">ROUND(F200+$G$2,0)+T200</f>
        <v>7983</v>
      </c>
      <c r="L200" s="11">
        <f t="shared" si="34"/>
        <v>7988</v>
      </c>
      <c r="M200" s="64">
        <f t="shared" si="35"/>
        <v>1752567.2</v>
      </c>
      <c r="N200" s="11">
        <f t="shared" si="39"/>
        <v>0</v>
      </c>
      <c r="O200" s="64">
        <f t="shared" si="36"/>
        <v>1752567.2</v>
      </c>
      <c r="P200" s="12">
        <f t="shared" si="40"/>
        <v>27717.199999999953</v>
      </c>
      <c r="Q200" s="51">
        <f t="shared" si="41"/>
        <v>1.6069339362843119E-2</v>
      </c>
      <c r="R200" s="54">
        <f t="shared" ref="R200:R263" si="43">J200-E200</f>
        <v>-1</v>
      </c>
      <c r="S200" s="42">
        <f t="shared" ref="S200:S263" si="44">R200/E200</f>
        <v>-4.5372050816696917E-3</v>
      </c>
      <c r="U200" s="1">
        <f t="shared" si="37"/>
        <v>7988</v>
      </c>
      <c r="V200" s="2"/>
      <c r="W200" s="26"/>
    </row>
    <row r="201" spans="1:23" ht="14.6" x14ac:dyDescent="0.4">
      <c r="A201" s="1">
        <f t="shared" si="38"/>
        <v>194</v>
      </c>
      <c r="B201" s="67">
        <v>4581</v>
      </c>
      <c r="C201" s="67">
        <v>4581</v>
      </c>
      <c r="D201" s="23" t="s">
        <v>213</v>
      </c>
      <c r="E201" s="35">
        <v>4422.8</v>
      </c>
      <c r="F201" s="45">
        <v>7826</v>
      </c>
      <c r="G201" s="60">
        <v>34612833</v>
      </c>
      <c r="H201" s="45">
        <v>665051</v>
      </c>
      <c r="I201" s="60">
        <f t="shared" ref="I201:I264" si="45">G201+H201</f>
        <v>35277884</v>
      </c>
      <c r="J201" s="48">
        <v>4315.8999999999996</v>
      </c>
      <c r="K201" s="11">
        <f t="shared" si="42"/>
        <v>7983</v>
      </c>
      <c r="L201" s="11">
        <f t="shared" ref="L201:L264" si="46">U201</f>
        <v>7988</v>
      </c>
      <c r="M201" s="64">
        <f t="shared" ref="M201:M264" si="47">J201*L201</f>
        <v>34475409.199999996</v>
      </c>
      <c r="N201" s="11">
        <f t="shared" si="39"/>
        <v>483552.13000000268</v>
      </c>
      <c r="O201" s="64">
        <f t="shared" ref="O201:O264" si="48">M201+N201</f>
        <v>34958961.329999998</v>
      </c>
      <c r="P201" s="12">
        <f t="shared" si="40"/>
        <v>-318922.67000000179</v>
      </c>
      <c r="Q201" s="51">
        <f t="shared" si="41"/>
        <v>-9.0403004329852044E-3</v>
      </c>
      <c r="R201" s="54">
        <f t="shared" si="43"/>
        <v>-106.90000000000055</v>
      </c>
      <c r="S201" s="42">
        <f t="shared" si="44"/>
        <v>-2.4170208917427997E-2</v>
      </c>
      <c r="U201" s="1">
        <f t="shared" ref="U201:U264" si="49">IF(K201&lt;=7988,7988,K201)</f>
        <v>7988</v>
      </c>
      <c r="V201" s="2"/>
      <c r="W201" s="26"/>
    </row>
    <row r="202" spans="1:23" ht="14.6" x14ac:dyDescent="0.4">
      <c r="A202" s="1">
        <f t="shared" ref="A202:A265" si="50">A201+1</f>
        <v>195</v>
      </c>
      <c r="B202" s="67">
        <v>4599</v>
      </c>
      <c r="C202" s="67">
        <v>4599</v>
      </c>
      <c r="D202" s="24" t="s">
        <v>214</v>
      </c>
      <c r="E202" s="36">
        <v>593.79999999999995</v>
      </c>
      <c r="F202" s="46">
        <v>7903</v>
      </c>
      <c r="G202" s="61">
        <v>4692801</v>
      </c>
      <c r="H202" s="46">
        <v>0</v>
      </c>
      <c r="I202" s="61">
        <f t="shared" si="45"/>
        <v>4692801</v>
      </c>
      <c r="J202" s="49">
        <v>573.6</v>
      </c>
      <c r="K202" s="13">
        <f t="shared" si="42"/>
        <v>8060</v>
      </c>
      <c r="L202" s="13">
        <f t="shared" si="46"/>
        <v>8060</v>
      </c>
      <c r="M202" s="65">
        <f t="shared" si="47"/>
        <v>4623216</v>
      </c>
      <c r="N202" s="13">
        <f t="shared" si="39"/>
        <v>116513.00999999978</v>
      </c>
      <c r="O202" s="65">
        <f t="shared" si="48"/>
        <v>4739729.01</v>
      </c>
      <c r="P202" s="14">
        <f t="shared" si="40"/>
        <v>46928.009999999776</v>
      </c>
      <c r="Q202" s="52">
        <f t="shared" si="41"/>
        <v>9.9999999999999516E-3</v>
      </c>
      <c r="R202" s="55">
        <f t="shared" si="43"/>
        <v>-20.199999999999932</v>
      </c>
      <c r="S202" s="43">
        <f t="shared" si="44"/>
        <v>-3.4018187942067922E-2</v>
      </c>
      <c r="U202" s="1">
        <f t="shared" si="49"/>
        <v>8060</v>
      </c>
      <c r="V202" s="2"/>
      <c r="W202" s="26"/>
    </row>
    <row r="203" spans="1:23" ht="14.6" x14ac:dyDescent="0.4">
      <c r="A203" s="1">
        <f t="shared" si="50"/>
        <v>196</v>
      </c>
      <c r="B203" s="67">
        <v>4617</v>
      </c>
      <c r="C203" s="67">
        <v>4617</v>
      </c>
      <c r="D203" s="23" t="s">
        <v>215</v>
      </c>
      <c r="E203" s="35">
        <v>1385.9</v>
      </c>
      <c r="F203" s="45">
        <v>7826</v>
      </c>
      <c r="G203" s="60">
        <v>10846053</v>
      </c>
      <c r="H203" s="45">
        <v>0</v>
      </c>
      <c r="I203" s="60">
        <f t="shared" si="45"/>
        <v>10846053</v>
      </c>
      <c r="J203" s="48">
        <v>1398.9</v>
      </c>
      <c r="K203" s="11">
        <f t="shared" si="42"/>
        <v>7983</v>
      </c>
      <c r="L203" s="11">
        <f t="shared" si="46"/>
        <v>7988</v>
      </c>
      <c r="M203" s="64">
        <f t="shared" si="47"/>
        <v>11174413.200000001</v>
      </c>
      <c r="N203" s="11">
        <f t="shared" si="39"/>
        <v>0</v>
      </c>
      <c r="O203" s="64">
        <f t="shared" si="48"/>
        <v>11174413.200000001</v>
      </c>
      <c r="P203" s="12">
        <f t="shared" si="40"/>
        <v>328360.20000000112</v>
      </c>
      <c r="Q203" s="51">
        <f t="shared" si="41"/>
        <v>3.0274626170460454E-2</v>
      </c>
      <c r="R203" s="54">
        <f t="shared" si="43"/>
        <v>13</v>
      </c>
      <c r="S203" s="42">
        <f t="shared" si="44"/>
        <v>9.3801861606176481E-3</v>
      </c>
      <c r="U203" s="1">
        <f t="shared" si="49"/>
        <v>7988</v>
      </c>
      <c r="V203" s="2"/>
      <c r="W203" s="26"/>
    </row>
    <row r="204" spans="1:23" ht="14.6" x14ac:dyDescent="0.4">
      <c r="A204" s="1">
        <f t="shared" si="50"/>
        <v>197</v>
      </c>
      <c r="B204" s="67">
        <v>4662</v>
      </c>
      <c r="C204" s="67">
        <v>4662</v>
      </c>
      <c r="D204" s="23" t="s">
        <v>216</v>
      </c>
      <c r="E204" s="35">
        <v>970.6</v>
      </c>
      <c r="F204" s="45">
        <v>7826</v>
      </c>
      <c r="G204" s="60">
        <v>7595916</v>
      </c>
      <c r="H204" s="45">
        <v>0</v>
      </c>
      <c r="I204" s="60">
        <f t="shared" si="45"/>
        <v>7595916</v>
      </c>
      <c r="J204" s="48">
        <v>992.8</v>
      </c>
      <c r="K204" s="11">
        <f t="shared" si="42"/>
        <v>7983</v>
      </c>
      <c r="L204" s="11">
        <f t="shared" si="46"/>
        <v>7988</v>
      </c>
      <c r="M204" s="64">
        <f t="shared" si="47"/>
        <v>7930486.3999999994</v>
      </c>
      <c r="N204" s="11">
        <f t="shared" si="39"/>
        <v>0</v>
      </c>
      <c r="O204" s="64">
        <f t="shared" si="48"/>
        <v>7930486.3999999994</v>
      </c>
      <c r="P204" s="12">
        <f t="shared" si="40"/>
        <v>334570.39999999944</v>
      </c>
      <c r="Q204" s="51">
        <f t="shared" si="41"/>
        <v>4.4046090030484729E-2</v>
      </c>
      <c r="R204" s="54">
        <f t="shared" si="43"/>
        <v>22.199999999999932</v>
      </c>
      <c r="S204" s="42">
        <f t="shared" si="44"/>
        <v>2.2872450030908646E-2</v>
      </c>
      <c r="U204" s="1">
        <f t="shared" si="49"/>
        <v>7988</v>
      </c>
      <c r="V204" s="2"/>
      <c r="W204" s="26"/>
    </row>
    <row r="205" spans="1:23" ht="14.6" x14ac:dyDescent="0.4">
      <c r="A205" s="1">
        <f t="shared" si="50"/>
        <v>198</v>
      </c>
      <c r="B205" s="67">
        <v>4689</v>
      </c>
      <c r="C205" s="67">
        <v>4689</v>
      </c>
      <c r="D205" s="23" t="s">
        <v>217</v>
      </c>
      <c r="E205" s="35">
        <v>533.1</v>
      </c>
      <c r="F205" s="45">
        <v>7826</v>
      </c>
      <c r="G205" s="60">
        <v>4172041</v>
      </c>
      <c r="H205" s="45">
        <v>7511</v>
      </c>
      <c r="I205" s="60">
        <f t="shared" si="45"/>
        <v>4179552</v>
      </c>
      <c r="J205" s="48">
        <v>544.9</v>
      </c>
      <c r="K205" s="11">
        <f t="shared" si="42"/>
        <v>7983</v>
      </c>
      <c r="L205" s="11">
        <f t="shared" si="46"/>
        <v>7988</v>
      </c>
      <c r="M205" s="64">
        <f t="shared" si="47"/>
        <v>4352661.2</v>
      </c>
      <c r="N205" s="11">
        <f t="shared" si="39"/>
        <v>0</v>
      </c>
      <c r="O205" s="64">
        <f t="shared" si="48"/>
        <v>4352661.2</v>
      </c>
      <c r="P205" s="12">
        <f t="shared" si="40"/>
        <v>173109.20000000019</v>
      </c>
      <c r="Q205" s="51">
        <f t="shared" si="41"/>
        <v>4.1418123282112577E-2</v>
      </c>
      <c r="R205" s="54">
        <f t="shared" si="43"/>
        <v>11.799999999999955</v>
      </c>
      <c r="S205" s="42">
        <f t="shared" si="44"/>
        <v>2.2134683924216757E-2</v>
      </c>
      <c r="U205" s="1">
        <f t="shared" si="49"/>
        <v>7988</v>
      </c>
      <c r="V205" s="2"/>
      <c r="W205" s="26"/>
    </row>
    <row r="206" spans="1:23" ht="14.6" x14ac:dyDescent="0.4">
      <c r="A206" s="1">
        <f t="shared" si="50"/>
        <v>199</v>
      </c>
      <c r="B206" s="67">
        <v>4644</v>
      </c>
      <c r="C206" s="67">
        <v>4644</v>
      </c>
      <c r="D206" s="23" t="s">
        <v>218</v>
      </c>
      <c r="E206" s="35">
        <v>476.5</v>
      </c>
      <c r="F206" s="45">
        <v>7880</v>
      </c>
      <c r="G206" s="60">
        <v>3754820</v>
      </c>
      <c r="H206" s="45">
        <v>96285</v>
      </c>
      <c r="I206" s="60">
        <f t="shared" si="45"/>
        <v>3851105</v>
      </c>
      <c r="J206" s="48">
        <v>451.9</v>
      </c>
      <c r="K206" s="11">
        <f t="shared" si="42"/>
        <v>8037</v>
      </c>
      <c r="L206" s="11">
        <f t="shared" si="46"/>
        <v>8037</v>
      </c>
      <c r="M206" s="64">
        <f t="shared" si="47"/>
        <v>3631920.3</v>
      </c>
      <c r="N206" s="11">
        <f t="shared" si="39"/>
        <v>160447.90000000037</v>
      </c>
      <c r="O206" s="64">
        <f t="shared" si="48"/>
        <v>3792368.2</v>
      </c>
      <c r="P206" s="12">
        <f t="shared" si="40"/>
        <v>-58736.799999999814</v>
      </c>
      <c r="Q206" s="51">
        <f t="shared" si="41"/>
        <v>-1.5251934185123443E-2</v>
      </c>
      <c r="R206" s="54">
        <f t="shared" si="43"/>
        <v>-24.600000000000023</v>
      </c>
      <c r="S206" s="42">
        <f t="shared" si="44"/>
        <v>-5.1626442812172137E-2</v>
      </c>
      <c r="U206" s="1">
        <f t="shared" si="49"/>
        <v>8037</v>
      </c>
      <c r="V206" s="2"/>
      <c r="W206" s="26"/>
    </row>
    <row r="207" spans="1:23" ht="14.6" x14ac:dyDescent="0.4">
      <c r="A207" s="1">
        <f t="shared" si="50"/>
        <v>200</v>
      </c>
      <c r="B207" s="67">
        <v>4725</v>
      </c>
      <c r="C207" s="67">
        <v>4725</v>
      </c>
      <c r="D207" s="24" t="s">
        <v>219</v>
      </c>
      <c r="E207" s="36">
        <v>2911.7</v>
      </c>
      <c r="F207" s="46">
        <v>7826</v>
      </c>
      <c r="G207" s="61">
        <v>22786964</v>
      </c>
      <c r="H207" s="46">
        <v>20125</v>
      </c>
      <c r="I207" s="61">
        <f t="shared" si="45"/>
        <v>22807089</v>
      </c>
      <c r="J207" s="49">
        <v>2843.8</v>
      </c>
      <c r="K207" s="13">
        <f t="shared" si="42"/>
        <v>7983</v>
      </c>
      <c r="L207" s="13">
        <f t="shared" si="46"/>
        <v>7988</v>
      </c>
      <c r="M207" s="65">
        <f t="shared" si="47"/>
        <v>22716274.400000002</v>
      </c>
      <c r="N207" s="13">
        <f t="shared" si="39"/>
        <v>298559.23999999836</v>
      </c>
      <c r="O207" s="65">
        <f t="shared" si="48"/>
        <v>23014833.640000001</v>
      </c>
      <c r="P207" s="14">
        <f t="shared" si="40"/>
        <v>207744.6400000006</v>
      </c>
      <c r="Q207" s="52">
        <f t="shared" si="41"/>
        <v>9.1087749076614113E-3</v>
      </c>
      <c r="R207" s="55">
        <f t="shared" si="43"/>
        <v>-67.899999999999636</v>
      </c>
      <c r="S207" s="43">
        <f t="shared" si="44"/>
        <v>-2.3319710134972572E-2</v>
      </c>
      <c r="U207" s="1">
        <f t="shared" si="49"/>
        <v>7988</v>
      </c>
      <c r="V207" s="2"/>
      <c r="W207" s="26"/>
    </row>
    <row r="208" spans="1:23" ht="14.6" x14ac:dyDescent="0.4">
      <c r="A208" s="1">
        <f t="shared" si="50"/>
        <v>201</v>
      </c>
      <c r="B208" s="67">
        <v>2673</v>
      </c>
      <c r="C208" s="67">
        <v>2673</v>
      </c>
      <c r="D208" s="23" t="s">
        <v>220</v>
      </c>
      <c r="E208" s="35">
        <v>664.3</v>
      </c>
      <c r="F208" s="45">
        <v>7828</v>
      </c>
      <c r="G208" s="60">
        <v>5200140</v>
      </c>
      <c r="H208" s="45">
        <v>0</v>
      </c>
      <c r="I208" s="60">
        <f t="shared" si="45"/>
        <v>5200140</v>
      </c>
      <c r="J208" s="48">
        <v>635.1</v>
      </c>
      <c r="K208" s="11">
        <f t="shared" si="42"/>
        <v>7985</v>
      </c>
      <c r="L208" s="11">
        <f t="shared" si="46"/>
        <v>7988</v>
      </c>
      <c r="M208" s="64">
        <f t="shared" si="47"/>
        <v>5073178.8</v>
      </c>
      <c r="N208" s="11">
        <f t="shared" si="39"/>
        <v>178962.60000000056</v>
      </c>
      <c r="O208" s="64">
        <f t="shared" si="48"/>
        <v>5252141.4000000004</v>
      </c>
      <c r="P208" s="12">
        <f t="shared" si="40"/>
        <v>52001.400000000373</v>
      </c>
      <c r="Q208" s="51">
        <f t="shared" si="41"/>
        <v>1.0000000000000071E-2</v>
      </c>
      <c r="R208" s="54">
        <f t="shared" si="43"/>
        <v>-29.199999999999932</v>
      </c>
      <c r="S208" s="42">
        <f t="shared" si="44"/>
        <v>-4.3956043956043855E-2</v>
      </c>
      <c r="U208" s="1">
        <f t="shared" si="49"/>
        <v>7988</v>
      </c>
      <c r="V208" s="2"/>
      <c r="W208" s="26"/>
    </row>
    <row r="209" spans="1:23" ht="14.6" x14ac:dyDescent="0.4">
      <c r="A209" s="1">
        <f t="shared" si="50"/>
        <v>202</v>
      </c>
      <c r="B209" s="67">
        <v>153</v>
      </c>
      <c r="C209" s="67">
        <v>153</v>
      </c>
      <c r="D209" s="23" t="s">
        <v>221</v>
      </c>
      <c r="E209" s="35">
        <v>515.29999999999995</v>
      </c>
      <c r="F209" s="45">
        <v>7878</v>
      </c>
      <c r="G209" s="60">
        <v>4059533</v>
      </c>
      <c r="H209" s="45">
        <v>106559</v>
      </c>
      <c r="I209" s="60">
        <f t="shared" si="45"/>
        <v>4166092</v>
      </c>
      <c r="J209" s="48">
        <v>522.9</v>
      </c>
      <c r="K209" s="11">
        <f t="shared" si="42"/>
        <v>8035</v>
      </c>
      <c r="L209" s="11">
        <f t="shared" si="46"/>
        <v>8035</v>
      </c>
      <c r="M209" s="64">
        <f t="shared" si="47"/>
        <v>4201501.5</v>
      </c>
      <c r="N209" s="11">
        <f t="shared" si="39"/>
        <v>0</v>
      </c>
      <c r="O209" s="64">
        <f t="shared" si="48"/>
        <v>4201501.5</v>
      </c>
      <c r="P209" s="12">
        <f t="shared" si="40"/>
        <v>35409.5</v>
      </c>
      <c r="Q209" s="51">
        <f t="shared" si="41"/>
        <v>8.4994522444535557E-3</v>
      </c>
      <c r="R209" s="54">
        <f t="shared" si="43"/>
        <v>7.6000000000000227</v>
      </c>
      <c r="S209" s="42">
        <f t="shared" si="44"/>
        <v>1.4748690083446581E-2</v>
      </c>
      <c r="U209" s="1">
        <f t="shared" si="49"/>
        <v>8035</v>
      </c>
      <c r="V209" s="2"/>
      <c r="W209" s="26"/>
    </row>
    <row r="210" spans="1:23" ht="14.6" x14ac:dyDescent="0.4">
      <c r="A210" s="1">
        <f t="shared" si="50"/>
        <v>203</v>
      </c>
      <c r="B210" s="67">
        <v>3691</v>
      </c>
      <c r="C210" s="67">
        <v>3691</v>
      </c>
      <c r="D210" s="23" t="s">
        <v>222</v>
      </c>
      <c r="E210" s="35">
        <v>701.8</v>
      </c>
      <c r="F210" s="45">
        <v>7832</v>
      </c>
      <c r="G210" s="60">
        <v>5496498</v>
      </c>
      <c r="H210" s="45">
        <v>104798</v>
      </c>
      <c r="I210" s="60">
        <f t="shared" si="45"/>
        <v>5601296</v>
      </c>
      <c r="J210" s="48">
        <v>703.9</v>
      </c>
      <c r="K210" s="11">
        <f t="shared" si="42"/>
        <v>7989</v>
      </c>
      <c r="L210" s="11">
        <f t="shared" si="46"/>
        <v>7989</v>
      </c>
      <c r="M210" s="64">
        <f t="shared" si="47"/>
        <v>5623457.0999999996</v>
      </c>
      <c r="N210" s="11">
        <f t="shared" si="39"/>
        <v>0</v>
      </c>
      <c r="O210" s="64">
        <f t="shared" si="48"/>
        <v>5623457.0999999996</v>
      </c>
      <c r="P210" s="12">
        <f t="shared" si="40"/>
        <v>22161.099999999627</v>
      </c>
      <c r="Q210" s="51">
        <f t="shared" si="41"/>
        <v>3.9564236562394895E-3</v>
      </c>
      <c r="R210" s="54">
        <f t="shared" si="43"/>
        <v>2.1000000000000227</v>
      </c>
      <c r="S210" s="42">
        <f t="shared" si="44"/>
        <v>2.9923055001425235E-3</v>
      </c>
      <c r="U210" s="1">
        <f t="shared" si="49"/>
        <v>7989</v>
      </c>
      <c r="V210" s="2"/>
      <c r="W210" s="26"/>
    </row>
    <row r="211" spans="1:23" ht="14.6" x14ac:dyDescent="0.4">
      <c r="A211" s="1">
        <f t="shared" si="50"/>
        <v>204</v>
      </c>
      <c r="B211" s="67">
        <v>4774</v>
      </c>
      <c r="C211" s="67">
        <v>4774</v>
      </c>
      <c r="D211" s="23" t="s">
        <v>223</v>
      </c>
      <c r="E211" s="35">
        <v>1106.5999999999999</v>
      </c>
      <c r="F211" s="45">
        <v>7880</v>
      </c>
      <c r="G211" s="60">
        <v>8720008</v>
      </c>
      <c r="H211" s="45">
        <v>117575</v>
      </c>
      <c r="I211" s="60">
        <f t="shared" si="45"/>
        <v>8837583</v>
      </c>
      <c r="J211" s="48">
        <v>1108.4000000000001</v>
      </c>
      <c r="K211" s="11">
        <f t="shared" si="42"/>
        <v>8037</v>
      </c>
      <c r="L211" s="11">
        <f t="shared" si="46"/>
        <v>8037</v>
      </c>
      <c r="M211" s="64">
        <f t="shared" si="47"/>
        <v>8908210.8000000007</v>
      </c>
      <c r="N211" s="11">
        <f t="shared" si="39"/>
        <v>0</v>
      </c>
      <c r="O211" s="64">
        <f t="shared" si="48"/>
        <v>8908210.8000000007</v>
      </c>
      <c r="P211" s="12">
        <f t="shared" si="40"/>
        <v>70627.800000000745</v>
      </c>
      <c r="Q211" s="51">
        <f t="shared" si="41"/>
        <v>7.9917552118040358E-3</v>
      </c>
      <c r="R211" s="54">
        <f t="shared" si="43"/>
        <v>1.8000000000001819</v>
      </c>
      <c r="S211" s="42">
        <f t="shared" si="44"/>
        <v>1.6266040122900616E-3</v>
      </c>
      <c r="U211" s="1">
        <f t="shared" si="49"/>
        <v>8037</v>
      </c>
      <c r="V211" s="2"/>
      <c r="W211" s="26"/>
    </row>
    <row r="212" spans="1:23" ht="14.6" x14ac:dyDescent="0.4">
      <c r="A212" s="1">
        <f t="shared" si="50"/>
        <v>205</v>
      </c>
      <c r="B212" s="67">
        <v>873</v>
      </c>
      <c r="C212" s="67">
        <v>873</v>
      </c>
      <c r="D212" s="24" t="s">
        <v>224</v>
      </c>
      <c r="E212" s="36">
        <v>471.9</v>
      </c>
      <c r="F212" s="46">
        <v>7900</v>
      </c>
      <c r="G212" s="61">
        <v>3728010</v>
      </c>
      <c r="H212" s="46">
        <v>36565</v>
      </c>
      <c r="I212" s="61">
        <f t="shared" si="45"/>
        <v>3764575</v>
      </c>
      <c r="J212" s="49">
        <v>455.8</v>
      </c>
      <c r="K212" s="13">
        <f t="shared" si="42"/>
        <v>8057</v>
      </c>
      <c r="L212" s="13">
        <f t="shared" si="46"/>
        <v>8057</v>
      </c>
      <c r="M212" s="65">
        <f t="shared" si="47"/>
        <v>3672380.6</v>
      </c>
      <c r="N212" s="13">
        <f t="shared" si="39"/>
        <v>92909.5</v>
      </c>
      <c r="O212" s="65">
        <f t="shared" si="48"/>
        <v>3765290.1</v>
      </c>
      <c r="P212" s="14">
        <f t="shared" si="40"/>
        <v>715.10000000009313</v>
      </c>
      <c r="Q212" s="52">
        <f t="shared" si="41"/>
        <v>1.8995504140576112E-4</v>
      </c>
      <c r="R212" s="55">
        <f t="shared" si="43"/>
        <v>-16.099999999999966</v>
      </c>
      <c r="S212" s="43">
        <f t="shared" si="44"/>
        <v>-3.4117397753761318E-2</v>
      </c>
      <c r="U212" s="1">
        <f t="shared" si="49"/>
        <v>8057</v>
      </c>
      <c r="V212" s="2"/>
      <c r="W212" s="26"/>
    </row>
    <row r="213" spans="1:23" ht="14.6" x14ac:dyDescent="0.4">
      <c r="A213" s="1">
        <f t="shared" si="50"/>
        <v>206</v>
      </c>
      <c r="B213" s="67">
        <v>4778</v>
      </c>
      <c r="C213" s="67">
        <v>4778</v>
      </c>
      <c r="D213" s="23" t="s">
        <v>225</v>
      </c>
      <c r="E213" s="35">
        <v>243.2</v>
      </c>
      <c r="F213" s="45">
        <v>7828</v>
      </c>
      <c r="G213" s="60">
        <v>1903770</v>
      </c>
      <c r="H213" s="45">
        <v>0</v>
      </c>
      <c r="I213" s="60">
        <f t="shared" si="45"/>
        <v>1903770</v>
      </c>
      <c r="J213" s="48">
        <v>231.5</v>
      </c>
      <c r="K213" s="11">
        <f t="shared" si="42"/>
        <v>7985</v>
      </c>
      <c r="L213" s="11">
        <f t="shared" si="46"/>
        <v>7988</v>
      </c>
      <c r="M213" s="64">
        <f t="shared" si="47"/>
        <v>1849222</v>
      </c>
      <c r="N213" s="11">
        <f t="shared" ref="N213:N276" si="51">MAX((G213*1.01)-M213,0)</f>
        <v>73585.699999999953</v>
      </c>
      <c r="O213" s="64">
        <f t="shared" si="48"/>
        <v>1922807.7</v>
      </c>
      <c r="P213" s="12">
        <f t="shared" ref="P213:P276" si="52">O213-I213</f>
        <v>19037.699999999953</v>
      </c>
      <c r="Q213" s="51">
        <f t="shared" ref="Q213:Q276" si="53">P213/I213</f>
        <v>9.9999999999999759E-3</v>
      </c>
      <c r="R213" s="54">
        <f t="shared" si="43"/>
        <v>-11.699999999999989</v>
      </c>
      <c r="S213" s="42">
        <f t="shared" si="44"/>
        <v>-4.8108552631578906E-2</v>
      </c>
      <c r="U213" s="1">
        <f t="shared" si="49"/>
        <v>7988</v>
      </c>
      <c r="V213" s="2"/>
      <c r="W213" s="26"/>
    </row>
    <row r="214" spans="1:23" ht="14.6" x14ac:dyDescent="0.4">
      <c r="A214" s="1">
        <f t="shared" si="50"/>
        <v>207</v>
      </c>
      <c r="B214" s="67">
        <v>4777</v>
      </c>
      <c r="C214" s="67">
        <v>4777</v>
      </c>
      <c r="D214" s="23" t="s">
        <v>226</v>
      </c>
      <c r="E214" s="35">
        <v>545.20000000000005</v>
      </c>
      <c r="F214" s="45">
        <v>7840</v>
      </c>
      <c r="G214" s="60">
        <v>4274368</v>
      </c>
      <c r="H214" s="45">
        <v>27957</v>
      </c>
      <c r="I214" s="60">
        <f t="shared" si="45"/>
        <v>4302325</v>
      </c>
      <c r="J214" s="48">
        <v>558.5</v>
      </c>
      <c r="K214" s="11">
        <f t="shared" si="42"/>
        <v>7997</v>
      </c>
      <c r="L214" s="11">
        <f t="shared" si="46"/>
        <v>7997</v>
      </c>
      <c r="M214" s="64">
        <f t="shared" si="47"/>
        <v>4466324.5</v>
      </c>
      <c r="N214" s="11">
        <f t="shared" si="51"/>
        <v>0</v>
      </c>
      <c r="O214" s="64">
        <f t="shared" si="48"/>
        <v>4466324.5</v>
      </c>
      <c r="P214" s="12">
        <f t="shared" si="52"/>
        <v>163999.5</v>
      </c>
      <c r="Q214" s="51">
        <f t="shared" si="53"/>
        <v>3.8118807853892954E-2</v>
      </c>
      <c r="R214" s="54">
        <f t="shared" si="43"/>
        <v>13.299999999999955</v>
      </c>
      <c r="S214" s="42">
        <f t="shared" si="44"/>
        <v>2.4394717534849512E-2</v>
      </c>
      <c r="U214" s="1">
        <f t="shared" si="49"/>
        <v>7997</v>
      </c>
      <c r="V214" s="2"/>
      <c r="W214" s="26"/>
    </row>
    <row r="215" spans="1:23" ht="14.6" x14ac:dyDescent="0.4">
      <c r="A215" s="1">
        <f t="shared" si="50"/>
        <v>208</v>
      </c>
      <c r="B215" s="67">
        <v>4776</v>
      </c>
      <c r="C215" s="67">
        <v>4776</v>
      </c>
      <c r="D215" s="23" t="s">
        <v>227</v>
      </c>
      <c r="E215" s="35">
        <v>471.5</v>
      </c>
      <c r="F215" s="45">
        <v>7958</v>
      </c>
      <c r="G215" s="60">
        <v>3752197</v>
      </c>
      <c r="H215" s="45">
        <v>79925</v>
      </c>
      <c r="I215" s="60">
        <f t="shared" si="45"/>
        <v>3832122</v>
      </c>
      <c r="J215" s="48">
        <v>471.6</v>
      </c>
      <c r="K215" s="11">
        <f t="shared" si="42"/>
        <v>8115</v>
      </c>
      <c r="L215" s="11">
        <f t="shared" si="46"/>
        <v>8115</v>
      </c>
      <c r="M215" s="64">
        <f t="shared" si="47"/>
        <v>3827034</v>
      </c>
      <c r="N215" s="11">
        <f t="shared" si="51"/>
        <v>0</v>
      </c>
      <c r="O215" s="64">
        <f t="shared" si="48"/>
        <v>3827034</v>
      </c>
      <c r="P215" s="12">
        <f t="shared" si="52"/>
        <v>-5088</v>
      </c>
      <c r="Q215" s="51">
        <f t="shared" si="53"/>
        <v>-1.3277239085811986E-3</v>
      </c>
      <c r="R215" s="54">
        <f t="shared" si="43"/>
        <v>0.10000000000002274</v>
      </c>
      <c r="S215" s="42">
        <f t="shared" si="44"/>
        <v>2.1208907741256149E-4</v>
      </c>
      <c r="U215" s="1">
        <f t="shared" si="49"/>
        <v>8115</v>
      </c>
      <c r="V215" s="2"/>
      <c r="W215" s="26"/>
    </row>
    <row r="216" spans="1:23" ht="14.6" x14ac:dyDescent="0.4">
      <c r="A216" s="1">
        <f t="shared" si="50"/>
        <v>209</v>
      </c>
      <c r="B216" s="67">
        <v>4779</v>
      </c>
      <c r="C216" s="67">
        <v>4779</v>
      </c>
      <c r="D216" s="23" t="s">
        <v>228</v>
      </c>
      <c r="E216" s="35">
        <v>2145.5</v>
      </c>
      <c r="F216" s="45">
        <v>7826</v>
      </c>
      <c r="G216" s="60">
        <v>16790683</v>
      </c>
      <c r="H216" s="45">
        <v>0</v>
      </c>
      <c r="I216" s="60">
        <f t="shared" si="45"/>
        <v>16790683</v>
      </c>
      <c r="J216" s="48">
        <v>2191.6999999999998</v>
      </c>
      <c r="K216" s="11">
        <f t="shared" si="42"/>
        <v>7983</v>
      </c>
      <c r="L216" s="11">
        <f t="shared" si="46"/>
        <v>7988</v>
      </c>
      <c r="M216" s="64">
        <f t="shared" si="47"/>
        <v>17507299.599999998</v>
      </c>
      <c r="N216" s="11">
        <f t="shared" si="51"/>
        <v>0</v>
      </c>
      <c r="O216" s="64">
        <f t="shared" si="48"/>
        <v>17507299.599999998</v>
      </c>
      <c r="P216" s="12">
        <f t="shared" si="52"/>
        <v>716616.59999999776</v>
      </c>
      <c r="Q216" s="51">
        <f t="shared" si="53"/>
        <v>4.2679419294617008E-2</v>
      </c>
      <c r="R216" s="54">
        <f t="shared" si="43"/>
        <v>46.199999999999818</v>
      </c>
      <c r="S216" s="42">
        <f t="shared" si="44"/>
        <v>2.153344208809127E-2</v>
      </c>
      <c r="U216" s="1">
        <f t="shared" si="49"/>
        <v>7988</v>
      </c>
      <c r="V216" s="2"/>
      <c r="W216" s="26"/>
    </row>
    <row r="217" spans="1:23" ht="14.6" x14ac:dyDescent="0.4">
      <c r="A217" s="1">
        <f t="shared" si="50"/>
        <v>210</v>
      </c>
      <c r="B217" s="67">
        <v>4784</v>
      </c>
      <c r="C217" s="67">
        <v>4784</v>
      </c>
      <c r="D217" s="24" t="s">
        <v>229</v>
      </c>
      <c r="E217" s="36">
        <v>3018.2</v>
      </c>
      <c r="F217" s="46">
        <v>7826</v>
      </c>
      <c r="G217" s="61">
        <v>23620433</v>
      </c>
      <c r="H217" s="46">
        <v>266245</v>
      </c>
      <c r="I217" s="61">
        <f t="shared" si="45"/>
        <v>23886678</v>
      </c>
      <c r="J217" s="49">
        <v>2991.3</v>
      </c>
      <c r="K217" s="13">
        <f t="shared" si="42"/>
        <v>7983</v>
      </c>
      <c r="L217" s="13">
        <f t="shared" si="46"/>
        <v>7988</v>
      </c>
      <c r="M217" s="65">
        <f t="shared" si="47"/>
        <v>23894504.400000002</v>
      </c>
      <c r="N217" s="13">
        <f t="shared" si="51"/>
        <v>0</v>
      </c>
      <c r="O217" s="65">
        <f t="shared" si="48"/>
        <v>23894504.400000002</v>
      </c>
      <c r="P217" s="14">
        <f t="shared" si="52"/>
        <v>7826.4000000022352</v>
      </c>
      <c r="Q217" s="52">
        <f t="shared" si="53"/>
        <v>3.2764706754125604E-4</v>
      </c>
      <c r="R217" s="55">
        <f t="shared" si="43"/>
        <v>-26.899999999999636</v>
      </c>
      <c r="S217" s="43">
        <f t="shared" si="44"/>
        <v>-8.912596912066674E-3</v>
      </c>
      <c r="U217" s="1">
        <f t="shared" si="49"/>
        <v>7988</v>
      </c>
      <c r="V217" s="2"/>
      <c r="W217" s="26"/>
    </row>
    <row r="218" spans="1:23" ht="14.6" x14ac:dyDescent="0.4">
      <c r="A218" s="1">
        <f t="shared" si="50"/>
        <v>211</v>
      </c>
      <c r="B218" s="67">
        <v>4785</v>
      </c>
      <c r="C218" s="67">
        <v>4785</v>
      </c>
      <c r="D218" s="23" t="s">
        <v>230</v>
      </c>
      <c r="E218" s="35">
        <v>450.2</v>
      </c>
      <c r="F218" s="45">
        <v>7826</v>
      </c>
      <c r="G218" s="60">
        <v>3523265</v>
      </c>
      <c r="H218" s="45">
        <v>0</v>
      </c>
      <c r="I218" s="60">
        <f t="shared" si="45"/>
        <v>3523265</v>
      </c>
      <c r="J218" s="48">
        <v>452.1</v>
      </c>
      <c r="K218" s="11">
        <f t="shared" si="42"/>
        <v>7983</v>
      </c>
      <c r="L218" s="11">
        <f t="shared" si="46"/>
        <v>7988</v>
      </c>
      <c r="M218" s="64">
        <f t="shared" si="47"/>
        <v>3611374.8000000003</v>
      </c>
      <c r="N218" s="11">
        <f t="shared" si="51"/>
        <v>0</v>
      </c>
      <c r="O218" s="64">
        <f t="shared" si="48"/>
        <v>3611374.8000000003</v>
      </c>
      <c r="P218" s="12">
        <f t="shared" si="52"/>
        <v>88109.800000000279</v>
      </c>
      <c r="Q218" s="51">
        <f t="shared" si="53"/>
        <v>2.5007996843836693E-2</v>
      </c>
      <c r="R218" s="54">
        <f t="shared" si="43"/>
        <v>1.9000000000000341</v>
      </c>
      <c r="S218" s="42">
        <f t="shared" si="44"/>
        <v>4.2203465126611156E-3</v>
      </c>
      <c r="U218" s="1">
        <f t="shared" si="49"/>
        <v>7988</v>
      </c>
      <c r="V218" s="2"/>
      <c r="W218" s="26"/>
    </row>
    <row r="219" spans="1:23" ht="14.6" x14ac:dyDescent="0.4">
      <c r="A219" s="1">
        <f t="shared" si="50"/>
        <v>212</v>
      </c>
      <c r="B219" s="67">
        <v>333</v>
      </c>
      <c r="C219" s="67">
        <v>333</v>
      </c>
      <c r="D219" s="23" t="s">
        <v>231</v>
      </c>
      <c r="E219" s="35">
        <v>397</v>
      </c>
      <c r="F219" s="45">
        <v>7861</v>
      </c>
      <c r="G219" s="60">
        <v>3120817</v>
      </c>
      <c r="H219" s="45">
        <v>0</v>
      </c>
      <c r="I219" s="60">
        <f t="shared" si="45"/>
        <v>3120817</v>
      </c>
      <c r="J219" s="48">
        <v>391</v>
      </c>
      <c r="K219" s="11">
        <f t="shared" si="42"/>
        <v>8018</v>
      </c>
      <c r="L219" s="11">
        <f t="shared" si="46"/>
        <v>8018</v>
      </c>
      <c r="M219" s="64">
        <f t="shared" si="47"/>
        <v>3135038</v>
      </c>
      <c r="N219" s="11">
        <f t="shared" si="51"/>
        <v>16987.169999999925</v>
      </c>
      <c r="O219" s="64">
        <f t="shared" si="48"/>
        <v>3152025.17</v>
      </c>
      <c r="P219" s="12">
        <f t="shared" si="52"/>
        <v>31208.169999999925</v>
      </c>
      <c r="Q219" s="51">
        <f t="shared" si="53"/>
        <v>9.9999999999999759E-3</v>
      </c>
      <c r="R219" s="54">
        <f t="shared" si="43"/>
        <v>-6</v>
      </c>
      <c r="S219" s="42">
        <f t="shared" si="44"/>
        <v>-1.5113350125944584E-2</v>
      </c>
      <c r="U219" s="1">
        <f t="shared" si="49"/>
        <v>8018</v>
      </c>
      <c r="V219" s="2"/>
      <c r="W219" s="26"/>
    </row>
    <row r="220" spans="1:23" ht="14.6" x14ac:dyDescent="0.4">
      <c r="A220" s="1">
        <f t="shared" si="50"/>
        <v>213</v>
      </c>
      <c r="B220" s="67">
        <v>4773</v>
      </c>
      <c r="C220" s="67">
        <v>4773</v>
      </c>
      <c r="D220" s="23" t="s">
        <v>232</v>
      </c>
      <c r="E220" s="35">
        <v>506.6</v>
      </c>
      <c r="F220" s="45">
        <v>7911</v>
      </c>
      <c r="G220" s="60">
        <v>4007713</v>
      </c>
      <c r="H220" s="45">
        <v>101411</v>
      </c>
      <c r="I220" s="60">
        <f t="shared" si="45"/>
        <v>4109124</v>
      </c>
      <c r="J220" s="48">
        <v>491</v>
      </c>
      <c r="K220" s="11">
        <f t="shared" si="42"/>
        <v>8068</v>
      </c>
      <c r="L220" s="11">
        <f t="shared" si="46"/>
        <v>8068</v>
      </c>
      <c r="M220" s="64">
        <f t="shared" si="47"/>
        <v>3961388</v>
      </c>
      <c r="N220" s="11">
        <f t="shared" si="51"/>
        <v>86402.129999999888</v>
      </c>
      <c r="O220" s="64">
        <f t="shared" si="48"/>
        <v>4047790.13</v>
      </c>
      <c r="P220" s="12">
        <f t="shared" si="52"/>
        <v>-61333.870000000112</v>
      </c>
      <c r="Q220" s="51">
        <f t="shared" si="53"/>
        <v>-1.4926264089377715E-2</v>
      </c>
      <c r="R220" s="54">
        <f t="shared" si="43"/>
        <v>-15.600000000000023</v>
      </c>
      <c r="S220" s="42">
        <f t="shared" si="44"/>
        <v>-3.079352546387687E-2</v>
      </c>
      <c r="U220" s="1">
        <f t="shared" si="49"/>
        <v>8068</v>
      </c>
      <c r="V220" s="2"/>
      <c r="W220" s="26"/>
    </row>
    <row r="221" spans="1:23" ht="14.6" x14ac:dyDescent="0.4">
      <c r="A221" s="1">
        <f t="shared" si="50"/>
        <v>214</v>
      </c>
      <c r="B221" s="67">
        <v>4788</v>
      </c>
      <c r="C221" s="67">
        <v>4788</v>
      </c>
      <c r="D221" s="23" t="s">
        <v>233</v>
      </c>
      <c r="E221" s="35">
        <v>512.6</v>
      </c>
      <c r="F221" s="45">
        <v>7917</v>
      </c>
      <c r="G221" s="60">
        <v>4058254</v>
      </c>
      <c r="H221" s="45">
        <v>0</v>
      </c>
      <c r="I221" s="60">
        <f t="shared" si="45"/>
        <v>4058254</v>
      </c>
      <c r="J221" s="48">
        <v>489.6</v>
      </c>
      <c r="K221" s="11">
        <f t="shared" si="42"/>
        <v>8074</v>
      </c>
      <c r="L221" s="11">
        <f t="shared" si="46"/>
        <v>8074</v>
      </c>
      <c r="M221" s="64">
        <f t="shared" si="47"/>
        <v>3953030.4000000004</v>
      </c>
      <c r="N221" s="11">
        <f t="shared" si="51"/>
        <v>145806.13999999966</v>
      </c>
      <c r="O221" s="64">
        <f t="shared" si="48"/>
        <v>4098836.54</v>
      </c>
      <c r="P221" s="12">
        <f t="shared" si="52"/>
        <v>40582.540000000037</v>
      </c>
      <c r="Q221" s="51">
        <f t="shared" si="53"/>
        <v>1.0000000000000009E-2</v>
      </c>
      <c r="R221" s="54">
        <f t="shared" si="43"/>
        <v>-23</v>
      </c>
      <c r="S221" s="42">
        <f t="shared" si="44"/>
        <v>-4.4869293796332421E-2</v>
      </c>
      <c r="U221" s="1">
        <f t="shared" si="49"/>
        <v>8074</v>
      </c>
      <c r="V221" s="2"/>
      <c r="W221" s="26"/>
    </row>
    <row r="222" spans="1:23" ht="14.6" x14ac:dyDescent="0.4">
      <c r="A222" s="1">
        <f t="shared" si="50"/>
        <v>215</v>
      </c>
      <c r="B222" s="67">
        <v>4797</v>
      </c>
      <c r="C222" s="67">
        <v>4797</v>
      </c>
      <c r="D222" s="24" t="s">
        <v>234</v>
      </c>
      <c r="E222" s="36">
        <v>3430.8</v>
      </c>
      <c r="F222" s="46">
        <v>7826</v>
      </c>
      <c r="G222" s="61">
        <v>26849441</v>
      </c>
      <c r="H222" s="46">
        <v>0</v>
      </c>
      <c r="I222" s="61">
        <f t="shared" si="45"/>
        <v>26849441</v>
      </c>
      <c r="J222" s="49">
        <v>3454.2</v>
      </c>
      <c r="K222" s="13">
        <f t="shared" si="42"/>
        <v>7983</v>
      </c>
      <c r="L222" s="13">
        <f t="shared" si="46"/>
        <v>7988</v>
      </c>
      <c r="M222" s="65">
        <f t="shared" si="47"/>
        <v>27592149.599999998</v>
      </c>
      <c r="N222" s="13">
        <f t="shared" si="51"/>
        <v>0</v>
      </c>
      <c r="O222" s="65">
        <f t="shared" si="48"/>
        <v>27592149.599999998</v>
      </c>
      <c r="P222" s="14">
        <f t="shared" si="52"/>
        <v>742708.59999999776</v>
      </c>
      <c r="Q222" s="52">
        <f t="shared" si="53"/>
        <v>2.7661976277271388E-2</v>
      </c>
      <c r="R222" s="55">
        <f t="shared" si="43"/>
        <v>23.399999999999636</v>
      </c>
      <c r="S222" s="43">
        <f t="shared" si="44"/>
        <v>6.8205666316892956E-3</v>
      </c>
      <c r="U222" s="1">
        <f t="shared" si="49"/>
        <v>7988</v>
      </c>
      <c r="V222" s="2"/>
      <c r="W222" s="26"/>
    </row>
    <row r="223" spans="1:23" ht="14.6" x14ac:dyDescent="0.4">
      <c r="A223" s="1">
        <f t="shared" si="50"/>
        <v>216</v>
      </c>
      <c r="B223" s="67">
        <v>4860</v>
      </c>
      <c r="C223" s="67">
        <v>4860</v>
      </c>
      <c r="D223" s="23" t="s">
        <v>235</v>
      </c>
      <c r="E223" s="35">
        <v>903.5</v>
      </c>
      <c r="F223" s="45">
        <v>7826</v>
      </c>
      <c r="G223" s="60">
        <v>7070791</v>
      </c>
      <c r="H223" s="45">
        <v>63750</v>
      </c>
      <c r="I223" s="60">
        <f t="shared" si="45"/>
        <v>7134541</v>
      </c>
      <c r="J223" s="48">
        <v>907</v>
      </c>
      <c r="K223" s="11">
        <f t="shared" si="42"/>
        <v>7983</v>
      </c>
      <c r="L223" s="11">
        <f t="shared" si="46"/>
        <v>7988</v>
      </c>
      <c r="M223" s="64">
        <f t="shared" si="47"/>
        <v>7245116</v>
      </c>
      <c r="N223" s="11">
        <f t="shared" si="51"/>
        <v>0</v>
      </c>
      <c r="O223" s="64">
        <f t="shared" si="48"/>
        <v>7245116</v>
      </c>
      <c r="P223" s="12">
        <f t="shared" si="52"/>
        <v>110575</v>
      </c>
      <c r="Q223" s="51">
        <f t="shared" si="53"/>
        <v>1.5498544335227732E-2</v>
      </c>
      <c r="R223" s="54">
        <f t="shared" si="43"/>
        <v>3.5</v>
      </c>
      <c r="S223" s="42">
        <f t="shared" si="44"/>
        <v>3.87382401770891E-3</v>
      </c>
      <c r="U223" s="1">
        <f t="shared" si="49"/>
        <v>7988</v>
      </c>
      <c r="V223" s="2"/>
      <c r="W223" s="26"/>
    </row>
    <row r="224" spans="1:23" ht="14.6" x14ac:dyDescent="0.4">
      <c r="A224" s="1">
        <f t="shared" si="50"/>
        <v>217</v>
      </c>
      <c r="B224" s="67">
        <v>4869</v>
      </c>
      <c r="C224" s="67">
        <v>4869</v>
      </c>
      <c r="D224" s="23" t="s">
        <v>236</v>
      </c>
      <c r="E224" s="35">
        <v>1318.9</v>
      </c>
      <c r="F224" s="45">
        <v>7832</v>
      </c>
      <c r="G224" s="60">
        <v>10329625</v>
      </c>
      <c r="H224" s="45">
        <v>0</v>
      </c>
      <c r="I224" s="60">
        <f t="shared" si="45"/>
        <v>10329625</v>
      </c>
      <c r="J224" s="48">
        <v>1269.8</v>
      </c>
      <c r="K224" s="11">
        <f t="shared" si="42"/>
        <v>7989</v>
      </c>
      <c r="L224" s="11">
        <f t="shared" si="46"/>
        <v>7989</v>
      </c>
      <c r="M224" s="64">
        <f t="shared" si="47"/>
        <v>10144432.199999999</v>
      </c>
      <c r="N224" s="11">
        <f t="shared" si="51"/>
        <v>288489.05000000075</v>
      </c>
      <c r="O224" s="64">
        <f t="shared" si="48"/>
        <v>10432921.25</v>
      </c>
      <c r="P224" s="12">
        <f t="shared" si="52"/>
        <v>103296.25</v>
      </c>
      <c r="Q224" s="51">
        <f t="shared" si="53"/>
        <v>0.01</v>
      </c>
      <c r="R224" s="54">
        <f t="shared" si="43"/>
        <v>-49.100000000000136</v>
      </c>
      <c r="S224" s="42">
        <f t="shared" si="44"/>
        <v>-3.7227993024490209E-2</v>
      </c>
      <c r="U224" s="1">
        <f t="shared" si="49"/>
        <v>7989</v>
      </c>
      <c r="V224" s="2"/>
      <c r="W224" s="26"/>
    </row>
    <row r="225" spans="1:23" ht="14.6" x14ac:dyDescent="0.4">
      <c r="A225" s="1">
        <f t="shared" si="50"/>
        <v>218</v>
      </c>
      <c r="B225" s="67">
        <v>4878</v>
      </c>
      <c r="C225" s="67">
        <v>4878</v>
      </c>
      <c r="D225" s="23" t="s">
        <v>237</v>
      </c>
      <c r="E225" s="35">
        <v>590.29999999999995</v>
      </c>
      <c r="F225" s="45">
        <v>7826</v>
      </c>
      <c r="G225" s="60">
        <v>4619688</v>
      </c>
      <c r="H225" s="45">
        <v>0</v>
      </c>
      <c r="I225" s="60">
        <f t="shared" si="45"/>
        <v>4619688</v>
      </c>
      <c r="J225" s="48">
        <v>551</v>
      </c>
      <c r="K225" s="11">
        <f t="shared" si="42"/>
        <v>7983</v>
      </c>
      <c r="L225" s="11">
        <f t="shared" si="46"/>
        <v>7988</v>
      </c>
      <c r="M225" s="64">
        <f t="shared" si="47"/>
        <v>4401388</v>
      </c>
      <c r="N225" s="11">
        <f t="shared" si="51"/>
        <v>264496.87999999989</v>
      </c>
      <c r="O225" s="64">
        <f t="shared" si="48"/>
        <v>4665884.88</v>
      </c>
      <c r="P225" s="12">
        <f t="shared" si="52"/>
        <v>46196.879999999888</v>
      </c>
      <c r="Q225" s="51">
        <f t="shared" si="53"/>
        <v>9.9999999999999759E-3</v>
      </c>
      <c r="R225" s="54">
        <f t="shared" si="43"/>
        <v>-39.299999999999955</v>
      </c>
      <c r="S225" s="42">
        <f t="shared" si="44"/>
        <v>-6.6576317126884568E-2</v>
      </c>
      <c r="U225" s="1">
        <f t="shared" si="49"/>
        <v>7988</v>
      </c>
      <c r="V225" s="2"/>
      <c r="W225" s="26"/>
    </row>
    <row r="226" spans="1:23" ht="14.6" x14ac:dyDescent="0.4">
      <c r="A226" s="1">
        <f t="shared" si="50"/>
        <v>219</v>
      </c>
      <c r="B226" s="67">
        <v>4890</v>
      </c>
      <c r="C226" s="67">
        <v>4890</v>
      </c>
      <c r="D226" s="23" t="s">
        <v>238</v>
      </c>
      <c r="E226" s="35">
        <v>1024.4000000000001</v>
      </c>
      <c r="F226" s="45">
        <v>7826</v>
      </c>
      <c r="G226" s="60">
        <v>8016954</v>
      </c>
      <c r="H226" s="45">
        <v>201803</v>
      </c>
      <c r="I226" s="60">
        <f t="shared" si="45"/>
        <v>8218757</v>
      </c>
      <c r="J226" s="48">
        <v>1015.4</v>
      </c>
      <c r="K226" s="11">
        <f t="shared" si="42"/>
        <v>7983</v>
      </c>
      <c r="L226" s="11">
        <f t="shared" si="46"/>
        <v>7988</v>
      </c>
      <c r="M226" s="64">
        <f t="shared" si="47"/>
        <v>8111015.2000000002</v>
      </c>
      <c r="N226" s="11">
        <f t="shared" si="51"/>
        <v>0</v>
      </c>
      <c r="O226" s="64">
        <f t="shared" si="48"/>
        <v>8111015.2000000002</v>
      </c>
      <c r="P226" s="12">
        <f t="shared" si="52"/>
        <v>-107741.79999999981</v>
      </c>
      <c r="Q226" s="51">
        <f t="shared" si="53"/>
        <v>-1.3109257275765644E-2</v>
      </c>
      <c r="R226" s="54">
        <f t="shared" si="43"/>
        <v>-9.0000000000001137</v>
      </c>
      <c r="S226" s="42">
        <f t="shared" si="44"/>
        <v>-8.7856306130418907E-3</v>
      </c>
      <c r="U226" s="1">
        <f t="shared" si="49"/>
        <v>7988</v>
      </c>
      <c r="V226" s="2"/>
      <c r="W226" s="26"/>
    </row>
    <row r="227" spans="1:23" ht="14.6" x14ac:dyDescent="0.4">
      <c r="A227" s="1">
        <f t="shared" si="50"/>
        <v>220</v>
      </c>
      <c r="B227" s="67">
        <v>4905</v>
      </c>
      <c r="C227" s="67">
        <v>4905</v>
      </c>
      <c r="D227" s="24" t="s">
        <v>239</v>
      </c>
      <c r="E227" s="36">
        <v>193.6</v>
      </c>
      <c r="F227" s="46">
        <v>7826</v>
      </c>
      <c r="G227" s="61">
        <v>1515114</v>
      </c>
      <c r="H227" s="46">
        <v>146682</v>
      </c>
      <c r="I227" s="61">
        <f t="shared" si="45"/>
        <v>1661796</v>
      </c>
      <c r="J227" s="49">
        <v>193.9</v>
      </c>
      <c r="K227" s="13">
        <f t="shared" si="42"/>
        <v>7983</v>
      </c>
      <c r="L227" s="13">
        <f t="shared" si="46"/>
        <v>7988</v>
      </c>
      <c r="M227" s="65">
        <f t="shared" si="47"/>
        <v>1548873.2</v>
      </c>
      <c r="N227" s="13">
        <f t="shared" si="51"/>
        <v>0</v>
      </c>
      <c r="O227" s="65">
        <f t="shared" si="48"/>
        <v>1548873.2</v>
      </c>
      <c r="P227" s="14">
        <f t="shared" si="52"/>
        <v>-112922.80000000005</v>
      </c>
      <c r="Q227" s="52">
        <f t="shared" si="53"/>
        <v>-6.7952263695423537E-2</v>
      </c>
      <c r="R227" s="55">
        <f t="shared" si="43"/>
        <v>0.30000000000001137</v>
      </c>
      <c r="S227" s="43">
        <f t="shared" si="44"/>
        <v>1.5495867768595629E-3</v>
      </c>
      <c r="U227" s="1">
        <f t="shared" si="49"/>
        <v>7988</v>
      </c>
      <c r="V227" s="2"/>
      <c r="W227" s="26"/>
    </row>
    <row r="228" spans="1:23" ht="14.6" x14ac:dyDescent="0.4">
      <c r="A228" s="1">
        <f t="shared" si="50"/>
        <v>221</v>
      </c>
      <c r="B228" s="67">
        <v>4978</v>
      </c>
      <c r="C228" s="67">
        <v>4978</v>
      </c>
      <c r="D228" s="23" t="s">
        <v>240</v>
      </c>
      <c r="E228" s="35">
        <v>163.9</v>
      </c>
      <c r="F228" s="45">
        <v>7826</v>
      </c>
      <c r="G228" s="60">
        <v>1282681</v>
      </c>
      <c r="H228" s="45">
        <v>90711</v>
      </c>
      <c r="I228" s="60">
        <f t="shared" si="45"/>
        <v>1373392</v>
      </c>
      <c r="J228" s="48">
        <v>137</v>
      </c>
      <c r="K228" s="11">
        <f t="shared" si="42"/>
        <v>7983</v>
      </c>
      <c r="L228" s="11">
        <f t="shared" si="46"/>
        <v>7988</v>
      </c>
      <c r="M228" s="64">
        <f t="shared" si="47"/>
        <v>1094356</v>
      </c>
      <c r="N228" s="11">
        <f t="shared" si="51"/>
        <v>201151.81000000006</v>
      </c>
      <c r="O228" s="64">
        <f t="shared" si="48"/>
        <v>1295507.81</v>
      </c>
      <c r="P228" s="12">
        <f t="shared" si="52"/>
        <v>-77884.189999999944</v>
      </c>
      <c r="Q228" s="51">
        <f t="shared" si="53"/>
        <v>-5.6709366298915348E-2</v>
      </c>
      <c r="R228" s="54">
        <f t="shared" si="43"/>
        <v>-26.900000000000006</v>
      </c>
      <c r="S228" s="42">
        <f t="shared" si="44"/>
        <v>-0.16412446613788897</v>
      </c>
      <c r="U228" s="1">
        <f t="shared" si="49"/>
        <v>7988</v>
      </c>
      <c r="V228" s="2"/>
      <c r="W228" s="26"/>
    </row>
    <row r="229" spans="1:23" ht="14.6" x14ac:dyDescent="0.4">
      <c r="A229" s="1">
        <f t="shared" si="50"/>
        <v>222</v>
      </c>
      <c r="B229" s="67">
        <v>4995</v>
      </c>
      <c r="C229" s="67">
        <v>4995</v>
      </c>
      <c r="D229" s="23" t="s">
        <v>241</v>
      </c>
      <c r="E229" s="35">
        <v>902.1</v>
      </c>
      <c r="F229" s="45">
        <v>7848</v>
      </c>
      <c r="G229" s="60">
        <v>7079681</v>
      </c>
      <c r="H229" s="45">
        <v>0</v>
      </c>
      <c r="I229" s="60">
        <f t="shared" si="45"/>
        <v>7079681</v>
      </c>
      <c r="J229" s="48">
        <v>878.4</v>
      </c>
      <c r="K229" s="11">
        <f t="shared" si="42"/>
        <v>8005</v>
      </c>
      <c r="L229" s="11">
        <f t="shared" si="46"/>
        <v>8005</v>
      </c>
      <c r="M229" s="64">
        <f t="shared" si="47"/>
        <v>7031592</v>
      </c>
      <c r="N229" s="11">
        <f t="shared" si="51"/>
        <v>118885.81000000052</v>
      </c>
      <c r="O229" s="64">
        <f t="shared" si="48"/>
        <v>7150477.8100000005</v>
      </c>
      <c r="P229" s="12">
        <f t="shared" si="52"/>
        <v>70796.810000000522</v>
      </c>
      <c r="Q229" s="51">
        <f t="shared" si="53"/>
        <v>1.0000000000000073E-2</v>
      </c>
      <c r="R229" s="54">
        <f t="shared" si="43"/>
        <v>-23.700000000000045</v>
      </c>
      <c r="S229" s="42">
        <f t="shared" si="44"/>
        <v>-2.62720319255072E-2</v>
      </c>
      <c r="U229" s="1">
        <f t="shared" si="49"/>
        <v>8005</v>
      </c>
      <c r="V229" s="2"/>
      <c r="W229" s="26"/>
    </row>
    <row r="230" spans="1:23" ht="14.6" x14ac:dyDescent="0.4">
      <c r="A230" s="1">
        <f t="shared" si="50"/>
        <v>223</v>
      </c>
      <c r="B230" s="67">
        <v>5013</v>
      </c>
      <c r="C230" s="67">
        <v>5013</v>
      </c>
      <c r="D230" s="23" t="s">
        <v>242</v>
      </c>
      <c r="E230" s="35">
        <v>2221.8000000000002</v>
      </c>
      <c r="F230" s="45">
        <v>7826</v>
      </c>
      <c r="G230" s="60">
        <v>17387807</v>
      </c>
      <c r="H230" s="45">
        <v>0</v>
      </c>
      <c r="I230" s="60">
        <f t="shared" si="45"/>
        <v>17387807</v>
      </c>
      <c r="J230" s="48">
        <v>2196</v>
      </c>
      <c r="K230" s="11">
        <f t="shared" si="42"/>
        <v>7983</v>
      </c>
      <c r="L230" s="11">
        <f t="shared" si="46"/>
        <v>7988</v>
      </c>
      <c r="M230" s="64">
        <f t="shared" si="47"/>
        <v>17541648</v>
      </c>
      <c r="N230" s="11">
        <f t="shared" si="51"/>
        <v>20037.070000000298</v>
      </c>
      <c r="O230" s="64">
        <f t="shared" si="48"/>
        <v>17561685.07</v>
      </c>
      <c r="P230" s="12">
        <f t="shared" si="52"/>
        <v>173878.0700000003</v>
      </c>
      <c r="Q230" s="51">
        <f t="shared" si="53"/>
        <v>1.0000000000000018E-2</v>
      </c>
      <c r="R230" s="54">
        <f t="shared" si="43"/>
        <v>-25.800000000000182</v>
      </c>
      <c r="S230" s="42">
        <f t="shared" si="44"/>
        <v>-1.1612206319200728E-2</v>
      </c>
      <c r="U230" s="1">
        <f t="shared" si="49"/>
        <v>7988</v>
      </c>
      <c r="V230" s="2"/>
      <c r="W230" s="26"/>
    </row>
    <row r="231" spans="1:23" ht="14.6" x14ac:dyDescent="0.4">
      <c r="A231" s="1">
        <f t="shared" si="50"/>
        <v>224</v>
      </c>
      <c r="B231" s="67">
        <v>5049</v>
      </c>
      <c r="C231" s="67">
        <v>5049</v>
      </c>
      <c r="D231" s="23" t="s">
        <v>243</v>
      </c>
      <c r="E231" s="35">
        <v>5113.3999999999996</v>
      </c>
      <c r="F231" s="45">
        <v>7826</v>
      </c>
      <c r="G231" s="60">
        <v>40017468</v>
      </c>
      <c r="H231" s="45">
        <v>0</v>
      </c>
      <c r="I231" s="60">
        <f t="shared" si="45"/>
        <v>40017468</v>
      </c>
      <c r="J231" s="48">
        <v>5124.3</v>
      </c>
      <c r="K231" s="11">
        <f t="shared" si="42"/>
        <v>7983</v>
      </c>
      <c r="L231" s="11">
        <f t="shared" si="46"/>
        <v>7988</v>
      </c>
      <c r="M231" s="64">
        <f t="shared" si="47"/>
        <v>40932908.399999999</v>
      </c>
      <c r="N231" s="11">
        <f t="shared" si="51"/>
        <v>0</v>
      </c>
      <c r="O231" s="64">
        <f t="shared" si="48"/>
        <v>40932908.399999999</v>
      </c>
      <c r="P231" s="12">
        <f t="shared" si="52"/>
        <v>915440.39999999851</v>
      </c>
      <c r="Q231" s="51">
        <f t="shared" si="53"/>
        <v>2.2876020042047602E-2</v>
      </c>
      <c r="R231" s="54">
        <f t="shared" si="43"/>
        <v>10.900000000000546</v>
      </c>
      <c r="S231" s="42">
        <f t="shared" si="44"/>
        <v>2.131654085344496E-3</v>
      </c>
      <c r="U231" s="1">
        <f t="shared" si="49"/>
        <v>7988</v>
      </c>
      <c r="V231" s="2"/>
      <c r="W231" s="26"/>
    </row>
    <row r="232" spans="1:23" ht="14.6" x14ac:dyDescent="0.4">
      <c r="A232" s="1">
        <f t="shared" si="50"/>
        <v>225</v>
      </c>
      <c r="B232" s="67">
        <v>5121</v>
      </c>
      <c r="C232" s="67">
        <v>5121</v>
      </c>
      <c r="D232" s="24" t="s">
        <v>244</v>
      </c>
      <c r="E232" s="36">
        <v>642.5</v>
      </c>
      <c r="F232" s="46">
        <v>7826</v>
      </c>
      <c r="G232" s="61">
        <v>5028205</v>
      </c>
      <c r="H232" s="46">
        <v>0</v>
      </c>
      <c r="I232" s="61">
        <f t="shared" si="45"/>
        <v>5028205</v>
      </c>
      <c r="J232" s="49">
        <v>643.5</v>
      </c>
      <c r="K232" s="13">
        <f t="shared" si="42"/>
        <v>7983</v>
      </c>
      <c r="L232" s="13">
        <f t="shared" si="46"/>
        <v>7988</v>
      </c>
      <c r="M232" s="65">
        <f t="shared" si="47"/>
        <v>5140278</v>
      </c>
      <c r="N232" s="13">
        <f t="shared" si="51"/>
        <v>0</v>
      </c>
      <c r="O232" s="65">
        <f t="shared" si="48"/>
        <v>5140278</v>
      </c>
      <c r="P232" s="14">
        <f t="shared" si="52"/>
        <v>112073</v>
      </c>
      <c r="Q232" s="52">
        <f t="shared" si="53"/>
        <v>2.2288868492831935E-2</v>
      </c>
      <c r="R232" s="55">
        <f t="shared" si="43"/>
        <v>1</v>
      </c>
      <c r="S232" s="43">
        <f t="shared" si="44"/>
        <v>1.5564202334630351E-3</v>
      </c>
      <c r="U232" s="1">
        <f t="shared" si="49"/>
        <v>7988</v>
      </c>
      <c r="V232" s="2"/>
      <c r="W232" s="26"/>
    </row>
    <row r="233" spans="1:23" ht="14.6" x14ac:dyDescent="0.4">
      <c r="A233" s="1">
        <f t="shared" si="50"/>
        <v>226</v>
      </c>
      <c r="B233" s="67">
        <v>5139</v>
      </c>
      <c r="C233" s="67">
        <v>5139</v>
      </c>
      <c r="D233" s="23" t="s">
        <v>245</v>
      </c>
      <c r="E233" s="35">
        <v>188.2</v>
      </c>
      <c r="F233" s="45">
        <v>7958</v>
      </c>
      <c r="G233" s="60">
        <v>1497696</v>
      </c>
      <c r="H233" s="45">
        <v>0</v>
      </c>
      <c r="I233" s="60">
        <f t="shared" si="45"/>
        <v>1497696</v>
      </c>
      <c r="J233" s="48">
        <v>188</v>
      </c>
      <c r="K233" s="11">
        <f t="shared" si="42"/>
        <v>8115</v>
      </c>
      <c r="L233" s="11">
        <f t="shared" si="46"/>
        <v>8115</v>
      </c>
      <c r="M233" s="64">
        <f t="shared" si="47"/>
        <v>1525620</v>
      </c>
      <c r="N233" s="11">
        <f t="shared" si="51"/>
        <v>0</v>
      </c>
      <c r="O233" s="64">
        <f t="shared" si="48"/>
        <v>1525620</v>
      </c>
      <c r="P233" s="12">
        <f t="shared" si="52"/>
        <v>27924</v>
      </c>
      <c r="Q233" s="51">
        <f t="shared" si="53"/>
        <v>1.8644638164220243E-2</v>
      </c>
      <c r="R233" s="54">
        <f t="shared" si="43"/>
        <v>-0.19999999999998863</v>
      </c>
      <c r="S233" s="42">
        <f t="shared" si="44"/>
        <v>-1.0626992561104604E-3</v>
      </c>
      <c r="U233" s="1">
        <f t="shared" si="49"/>
        <v>8115</v>
      </c>
      <c r="V233" s="2"/>
      <c r="W233" s="26"/>
    </row>
    <row r="234" spans="1:23" ht="14.6" x14ac:dyDescent="0.4">
      <c r="A234" s="1">
        <f t="shared" si="50"/>
        <v>227</v>
      </c>
      <c r="B234" s="67">
        <v>5319</v>
      </c>
      <c r="C234" s="67">
        <v>5160</v>
      </c>
      <c r="D234" s="23" t="s">
        <v>4</v>
      </c>
      <c r="E234" s="35">
        <v>999.3</v>
      </c>
      <c r="F234" s="45">
        <v>7826</v>
      </c>
      <c r="G234" s="60">
        <v>7820522</v>
      </c>
      <c r="H234" s="45">
        <v>138363</v>
      </c>
      <c r="I234" s="60">
        <f t="shared" si="45"/>
        <v>7958885</v>
      </c>
      <c r="J234" s="48">
        <v>990.1</v>
      </c>
      <c r="K234" s="11">
        <f t="shared" si="42"/>
        <v>7983</v>
      </c>
      <c r="L234" s="11">
        <f t="shared" si="46"/>
        <v>7988</v>
      </c>
      <c r="M234" s="64">
        <f t="shared" si="47"/>
        <v>7908918.7999999998</v>
      </c>
      <c r="N234" s="11">
        <f t="shared" si="51"/>
        <v>0</v>
      </c>
      <c r="O234" s="64">
        <f t="shared" si="48"/>
        <v>7908918.7999999998</v>
      </c>
      <c r="P234" s="12">
        <f t="shared" si="52"/>
        <v>-49966.200000000186</v>
      </c>
      <c r="Q234" s="51">
        <f t="shared" si="53"/>
        <v>-6.2780402028676362E-3</v>
      </c>
      <c r="R234" s="54">
        <f t="shared" si="43"/>
        <v>-9.1999999999999318</v>
      </c>
      <c r="S234" s="42">
        <f t="shared" si="44"/>
        <v>-9.2064445111577423E-3</v>
      </c>
      <c r="U234" s="1">
        <f t="shared" si="49"/>
        <v>7988</v>
      </c>
      <c r="V234" s="2"/>
      <c r="W234" s="26"/>
    </row>
    <row r="235" spans="1:23" ht="14.6" x14ac:dyDescent="0.4">
      <c r="A235" s="1">
        <f t="shared" si="50"/>
        <v>228</v>
      </c>
      <c r="B235" s="67">
        <v>5163</v>
      </c>
      <c r="C235" s="67">
        <v>5163</v>
      </c>
      <c r="D235" s="23" t="s">
        <v>246</v>
      </c>
      <c r="E235" s="35">
        <v>530.70000000000005</v>
      </c>
      <c r="F235" s="45">
        <v>7826</v>
      </c>
      <c r="G235" s="60">
        <v>4153258</v>
      </c>
      <c r="H235" s="45">
        <v>81045</v>
      </c>
      <c r="I235" s="60">
        <f t="shared" si="45"/>
        <v>4234303</v>
      </c>
      <c r="J235" s="48">
        <v>527.20000000000005</v>
      </c>
      <c r="K235" s="11">
        <f t="shared" si="42"/>
        <v>7983</v>
      </c>
      <c r="L235" s="11">
        <f t="shared" si="46"/>
        <v>7988</v>
      </c>
      <c r="M235" s="64">
        <f t="shared" si="47"/>
        <v>4211273.6000000006</v>
      </c>
      <c r="N235" s="11">
        <f t="shared" si="51"/>
        <v>0</v>
      </c>
      <c r="O235" s="64">
        <f t="shared" si="48"/>
        <v>4211273.6000000006</v>
      </c>
      <c r="P235" s="12">
        <f t="shared" si="52"/>
        <v>-23029.399999999441</v>
      </c>
      <c r="Q235" s="51">
        <f t="shared" si="53"/>
        <v>-5.4387699699335263E-3</v>
      </c>
      <c r="R235" s="54">
        <f t="shared" si="43"/>
        <v>-3.5</v>
      </c>
      <c r="S235" s="42">
        <f t="shared" si="44"/>
        <v>-6.5950631241756168E-3</v>
      </c>
      <c r="U235" s="1">
        <f t="shared" si="49"/>
        <v>7988</v>
      </c>
      <c r="V235" s="2"/>
      <c r="W235" s="26"/>
    </row>
    <row r="236" spans="1:23" ht="14.6" x14ac:dyDescent="0.4">
      <c r="A236" s="1">
        <f t="shared" si="50"/>
        <v>229</v>
      </c>
      <c r="B236" s="67">
        <v>5166</v>
      </c>
      <c r="C236" s="67">
        <v>5166</v>
      </c>
      <c r="D236" s="23" t="s">
        <v>247</v>
      </c>
      <c r="E236" s="35">
        <v>2135.9</v>
      </c>
      <c r="F236" s="45">
        <v>7826</v>
      </c>
      <c r="G236" s="60">
        <v>16715553</v>
      </c>
      <c r="H236" s="45">
        <v>92877</v>
      </c>
      <c r="I236" s="60">
        <f t="shared" si="45"/>
        <v>16808430</v>
      </c>
      <c r="J236" s="48">
        <v>2135.6999999999998</v>
      </c>
      <c r="K236" s="11">
        <f t="shared" si="42"/>
        <v>7983</v>
      </c>
      <c r="L236" s="11">
        <f t="shared" si="46"/>
        <v>7988</v>
      </c>
      <c r="M236" s="64">
        <f t="shared" si="47"/>
        <v>17059971.599999998</v>
      </c>
      <c r="N236" s="11">
        <f t="shared" si="51"/>
        <v>0</v>
      </c>
      <c r="O236" s="64">
        <f t="shared" si="48"/>
        <v>17059971.599999998</v>
      </c>
      <c r="P236" s="12">
        <f t="shared" si="52"/>
        <v>251541.59999999776</v>
      </c>
      <c r="Q236" s="51">
        <f t="shared" si="53"/>
        <v>1.4965204959654041E-2</v>
      </c>
      <c r="R236" s="54">
        <f t="shared" si="43"/>
        <v>-0.20000000000027285</v>
      </c>
      <c r="S236" s="42">
        <f t="shared" si="44"/>
        <v>-9.3637342572345543E-5</v>
      </c>
      <c r="U236" s="1">
        <f t="shared" si="49"/>
        <v>7988</v>
      </c>
      <c r="V236" s="2"/>
      <c r="W236" s="26"/>
    </row>
    <row r="237" spans="1:23" ht="14.6" x14ac:dyDescent="0.4">
      <c r="A237" s="1">
        <f t="shared" si="50"/>
        <v>230</v>
      </c>
      <c r="B237" s="67">
        <v>5184</v>
      </c>
      <c r="C237" s="67">
        <v>5184</v>
      </c>
      <c r="D237" s="24" t="s">
        <v>248</v>
      </c>
      <c r="E237" s="36">
        <v>1918.7</v>
      </c>
      <c r="F237" s="46">
        <v>7826</v>
      </c>
      <c r="G237" s="61">
        <v>15015746</v>
      </c>
      <c r="H237" s="46">
        <v>0</v>
      </c>
      <c r="I237" s="61">
        <f t="shared" si="45"/>
        <v>15015746</v>
      </c>
      <c r="J237" s="49">
        <v>1809.4</v>
      </c>
      <c r="K237" s="13">
        <f t="shared" si="42"/>
        <v>7983</v>
      </c>
      <c r="L237" s="13">
        <f t="shared" si="46"/>
        <v>7988</v>
      </c>
      <c r="M237" s="65">
        <f t="shared" si="47"/>
        <v>14453487.200000001</v>
      </c>
      <c r="N237" s="13">
        <f t="shared" si="51"/>
        <v>712416.25999999978</v>
      </c>
      <c r="O237" s="65">
        <f t="shared" si="48"/>
        <v>15165903.460000001</v>
      </c>
      <c r="P237" s="14">
        <f t="shared" si="52"/>
        <v>150157.46000000089</v>
      </c>
      <c r="Q237" s="52">
        <f t="shared" si="53"/>
        <v>1.0000000000000059E-2</v>
      </c>
      <c r="R237" s="55">
        <f t="shared" si="43"/>
        <v>-109.29999999999995</v>
      </c>
      <c r="S237" s="43">
        <f t="shared" si="44"/>
        <v>-5.6965653828112757E-2</v>
      </c>
      <c r="U237" s="1">
        <f t="shared" si="49"/>
        <v>7988</v>
      </c>
      <c r="V237" s="2"/>
      <c r="W237" s="26"/>
    </row>
    <row r="238" spans="1:23" ht="14.6" x14ac:dyDescent="0.4">
      <c r="A238" s="1">
        <f t="shared" si="50"/>
        <v>231</v>
      </c>
      <c r="B238" s="67">
        <v>5250</v>
      </c>
      <c r="C238" s="67">
        <v>5250</v>
      </c>
      <c r="D238" s="23" t="s">
        <v>249</v>
      </c>
      <c r="E238" s="35">
        <v>5537.9</v>
      </c>
      <c r="F238" s="45">
        <v>7924</v>
      </c>
      <c r="G238" s="60">
        <v>43882320</v>
      </c>
      <c r="H238" s="45">
        <v>0</v>
      </c>
      <c r="I238" s="60">
        <f t="shared" si="45"/>
        <v>43882320</v>
      </c>
      <c r="J238" s="48">
        <v>5497.5</v>
      </c>
      <c r="K238" s="11">
        <f t="shared" si="42"/>
        <v>8081</v>
      </c>
      <c r="L238" s="11">
        <f t="shared" si="46"/>
        <v>8081</v>
      </c>
      <c r="M238" s="64">
        <f t="shared" si="47"/>
        <v>44425297.5</v>
      </c>
      <c r="N238" s="11">
        <f t="shared" si="51"/>
        <v>0</v>
      </c>
      <c r="O238" s="64">
        <f t="shared" si="48"/>
        <v>44425297.5</v>
      </c>
      <c r="P238" s="12">
        <f t="shared" si="52"/>
        <v>542977.5</v>
      </c>
      <c r="Q238" s="51">
        <f t="shared" si="53"/>
        <v>1.2373491191896874E-2</v>
      </c>
      <c r="R238" s="54">
        <f t="shared" si="43"/>
        <v>-40.399999999999636</v>
      </c>
      <c r="S238" s="42">
        <f t="shared" si="44"/>
        <v>-7.2951840950540164E-3</v>
      </c>
      <c r="U238" s="1">
        <f t="shared" si="49"/>
        <v>8081</v>
      </c>
      <c r="V238" s="2"/>
      <c r="W238" s="26"/>
    </row>
    <row r="239" spans="1:23" ht="14.6" x14ac:dyDescent="0.4">
      <c r="A239" s="1">
        <f t="shared" si="50"/>
        <v>232</v>
      </c>
      <c r="B239" s="67">
        <v>5256</v>
      </c>
      <c r="C239" s="67">
        <v>5256</v>
      </c>
      <c r="D239" s="23" t="s">
        <v>250</v>
      </c>
      <c r="E239" s="35">
        <v>693</v>
      </c>
      <c r="F239" s="45">
        <v>7826</v>
      </c>
      <c r="G239" s="60">
        <v>5423418</v>
      </c>
      <c r="H239" s="45">
        <v>65521</v>
      </c>
      <c r="I239" s="60">
        <f t="shared" si="45"/>
        <v>5488939</v>
      </c>
      <c r="J239" s="48">
        <v>699.9</v>
      </c>
      <c r="K239" s="11">
        <f t="shared" si="42"/>
        <v>7983</v>
      </c>
      <c r="L239" s="11">
        <f t="shared" si="46"/>
        <v>7988</v>
      </c>
      <c r="M239" s="64">
        <f t="shared" si="47"/>
        <v>5590801.2000000002</v>
      </c>
      <c r="N239" s="11">
        <f t="shared" si="51"/>
        <v>0</v>
      </c>
      <c r="O239" s="64">
        <f t="shared" si="48"/>
        <v>5590801.2000000002</v>
      </c>
      <c r="P239" s="12">
        <f t="shared" si="52"/>
        <v>101862.20000000019</v>
      </c>
      <c r="Q239" s="51">
        <f t="shared" si="53"/>
        <v>1.8557721264528572E-2</v>
      </c>
      <c r="R239" s="54">
        <f t="shared" si="43"/>
        <v>6.8999999999999773</v>
      </c>
      <c r="S239" s="42">
        <f t="shared" si="44"/>
        <v>9.9567099567099242E-3</v>
      </c>
      <c r="U239" s="1">
        <f t="shared" si="49"/>
        <v>7988</v>
      </c>
      <c r="V239" s="2"/>
      <c r="W239" s="26"/>
    </row>
    <row r="240" spans="1:23" ht="14.6" x14ac:dyDescent="0.4">
      <c r="A240" s="1">
        <f t="shared" si="50"/>
        <v>233</v>
      </c>
      <c r="B240" s="67">
        <v>5283</v>
      </c>
      <c r="C240" s="67">
        <v>5283</v>
      </c>
      <c r="D240" s="23" t="s">
        <v>251</v>
      </c>
      <c r="E240" s="35">
        <v>650</v>
      </c>
      <c r="F240" s="45">
        <v>7926</v>
      </c>
      <c r="G240" s="60">
        <v>5151900</v>
      </c>
      <c r="H240" s="45">
        <v>80812</v>
      </c>
      <c r="I240" s="60">
        <f t="shared" si="45"/>
        <v>5232712</v>
      </c>
      <c r="J240" s="48">
        <v>659.8</v>
      </c>
      <c r="K240" s="11">
        <f t="shared" si="42"/>
        <v>8083</v>
      </c>
      <c r="L240" s="11">
        <f t="shared" si="46"/>
        <v>8083</v>
      </c>
      <c r="M240" s="64">
        <f t="shared" si="47"/>
        <v>5333163.3999999994</v>
      </c>
      <c r="N240" s="11">
        <f t="shared" si="51"/>
        <v>0</v>
      </c>
      <c r="O240" s="64">
        <f t="shared" si="48"/>
        <v>5333163.3999999994</v>
      </c>
      <c r="P240" s="12">
        <f t="shared" si="52"/>
        <v>100451.39999999944</v>
      </c>
      <c r="Q240" s="51">
        <f t="shared" si="53"/>
        <v>1.9196814195010053E-2</v>
      </c>
      <c r="R240" s="54">
        <f t="shared" si="43"/>
        <v>9.7999999999999545</v>
      </c>
      <c r="S240" s="42">
        <f t="shared" si="44"/>
        <v>1.5076923076923007E-2</v>
      </c>
      <c r="U240" s="1">
        <f t="shared" si="49"/>
        <v>8083</v>
      </c>
      <c r="V240" s="2"/>
      <c r="W240" s="26"/>
    </row>
    <row r="241" spans="1:23" ht="14.6" x14ac:dyDescent="0.4">
      <c r="A241" s="1">
        <f t="shared" si="50"/>
        <v>234</v>
      </c>
      <c r="B241" s="67">
        <v>5310</v>
      </c>
      <c r="C241" s="67">
        <v>5310</v>
      </c>
      <c r="D241" s="23" t="s">
        <v>252</v>
      </c>
      <c r="E241" s="35">
        <v>757.3</v>
      </c>
      <c r="F241" s="45">
        <v>7826</v>
      </c>
      <c r="G241" s="60">
        <v>5926630</v>
      </c>
      <c r="H241" s="45">
        <v>0</v>
      </c>
      <c r="I241" s="60">
        <f t="shared" si="45"/>
        <v>5926630</v>
      </c>
      <c r="J241" s="48">
        <v>738.5</v>
      </c>
      <c r="K241" s="11">
        <f t="shared" si="42"/>
        <v>7983</v>
      </c>
      <c r="L241" s="11">
        <f t="shared" si="46"/>
        <v>7988</v>
      </c>
      <c r="M241" s="64">
        <f t="shared" si="47"/>
        <v>5899138</v>
      </c>
      <c r="N241" s="11">
        <f t="shared" si="51"/>
        <v>86758.299999999814</v>
      </c>
      <c r="O241" s="64">
        <f t="shared" si="48"/>
        <v>5985896.2999999998</v>
      </c>
      <c r="P241" s="12">
        <f t="shared" si="52"/>
        <v>59266.299999999814</v>
      </c>
      <c r="Q241" s="51">
        <f t="shared" si="53"/>
        <v>9.999999999999969E-3</v>
      </c>
      <c r="R241" s="54">
        <f t="shared" si="43"/>
        <v>-18.799999999999955</v>
      </c>
      <c r="S241" s="42">
        <f t="shared" si="44"/>
        <v>-2.4825036313217953E-2</v>
      </c>
      <c r="U241" s="1">
        <f t="shared" si="49"/>
        <v>7988</v>
      </c>
      <c r="V241" s="2"/>
      <c r="W241" s="26"/>
    </row>
    <row r="242" spans="1:23" ht="14.6" x14ac:dyDescent="0.4">
      <c r="A242" s="1">
        <f t="shared" si="50"/>
        <v>235</v>
      </c>
      <c r="B242" s="67">
        <v>5463</v>
      </c>
      <c r="C242" s="67">
        <v>5463</v>
      </c>
      <c r="D242" s="24" t="s">
        <v>253</v>
      </c>
      <c r="E242" s="36">
        <v>1059.5999999999999</v>
      </c>
      <c r="F242" s="46">
        <v>7826</v>
      </c>
      <c r="G242" s="61">
        <v>8292430</v>
      </c>
      <c r="H242" s="46">
        <v>0</v>
      </c>
      <c r="I242" s="61">
        <f t="shared" si="45"/>
        <v>8292430</v>
      </c>
      <c r="J242" s="49">
        <v>972.9</v>
      </c>
      <c r="K242" s="13">
        <f t="shared" si="42"/>
        <v>7983</v>
      </c>
      <c r="L242" s="13">
        <f t="shared" si="46"/>
        <v>7988</v>
      </c>
      <c r="M242" s="65">
        <f t="shared" si="47"/>
        <v>7771525.2000000002</v>
      </c>
      <c r="N242" s="13">
        <f t="shared" si="51"/>
        <v>603829.09999999963</v>
      </c>
      <c r="O242" s="65">
        <f t="shared" si="48"/>
        <v>8375354.2999999998</v>
      </c>
      <c r="P242" s="14">
        <f t="shared" si="52"/>
        <v>82924.299999999814</v>
      </c>
      <c r="Q242" s="52">
        <f t="shared" si="53"/>
        <v>9.9999999999999777E-3</v>
      </c>
      <c r="R242" s="55">
        <f t="shared" si="43"/>
        <v>-86.699999999999932</v>
      </c>
      <c r="S242" s="43">
        <f t="shared" si="44"/>
        <v>-8.1823329558323832E-2</v>
      </c>
      <c r="U242" s="1">
        <f t="shared" si="49"/>
        <v>7988</v>
      </c>
      <c r="V242" s="2"/>
      <c r="W242" s="26"/>
    </row>
    <row r="243" spans="1:23" ht="14.6" x14ac:dyDescent="0.4">
      <c r="A243" s="1">
        <f t="shared" si="50"/>
        <v>236</v>
      </c>
      <c r="B243" s="67">
        <v>5486</v>
      </c>
      <c r="C243" s="67">
        <v>5486</v>
      </c>
      <c r="D243" s="23" t="s">
        <v>254</v>
      </c>
      <c r="E243" s="35">
        <v>317</v>
      </c>
      <c r="F243" s="45">
        <v>7826</v>
      </c>
      <c r="G243" s="60">
        <v>2480842</v>
      </c>
      <c r="H243" s="45">
        <v>94749</v>
      </c>
      <c r="I243" s="60">
        <f t="shared" si="45"/>
        <v>2575591</v>
      </c>
      <c r="J243" s="48">
        <v>331.1</v>
      </c>
      <c r="K243" s="11">
        <f t="shared" si="42"/>
        <v>7983</v>
      </c>
      <c r="L243" s="11">
        <f t="shared" si="46"/>
        <v>7988</v>
      </c>
      <c r="M243" s="64">
        <f t="shared" si="47"/>
        <v>2644826.8000000003</v>
      </c>
      <c r="N243" s="11">
        <f t="shared" si="51"/>
        <v>0</v>
      </c>
      <c r="O243" s="64">
        <f t="shared" si="48"/>
        <v>2644826.8000000003</v>
      </c>
      <c r="P243" s="12">
        <f t="shared" si="52"/>
        <v>69235.800000000279</v>
      </c>
      <c r="Q243" s="51">
        <f t="shared" si="53"/>
        <v>2.6881519620157193E-2</v>
      </c>
      <c r="R243" s="54">
        <f t="shared" si="43"/>
        <v>14.100000000000023</v>
      </c>
      <c r="S243" s="42">
        <f t="shared" si="44"/>
        <v>4.4479495268138873E-2</v>
      </c>
      <c r="U243" s="1">
        <f t="shared" si="49"/>
        <v>7988</v>
      </c>
      <c r="V243" s="2"/>
      <c r="W243" s="26"/>
    </row>
    <row r="244" spans="1:23" ht="14.6" x14ac:dyDescent="0.4">
      <c r="A244" s="1">
        <f t="shared" si="50"/>
        <v>237</v>
      </c>
      <c r="B244" s="67">
        <v>5508</v>
      </c>
      <c r="C244" s="67">
        <v>5508</v>
      </c>
      <c r="D244" s="23" t="s">
        <v>255</v>
      </c>
      <c r="E244" s="35">
        <v>344.2</v>
      </c>
      <c r="F244" s="45">
        <v>7826</v>
      </c>
      <c r="G244" s="60">
        <v>2693709</v>
      </c>
      <c r="H244" s="45">
        <v>0</v>
      </c>
      <c r="I244" s="60">
        <f t="shared" si="45"/>
        <v>2693709</v>
      </c>
      <c r="J244" s="48">
        <v>354.1</v>
      </c>
      <c r="K244" s="11">
        <f t="shared" si="42"/>
        <v>7983</v>
      </c>
      <c r="L244" s="11">
        <f t="shared" si="46"/>
        <v>7988</v>
      </c>
      <c r="M244" s="64">
        <f t="shared" si="47"/>
        <v>2828550.8000000003</v>
      </c>
      <c r="N244" s="11">
        <f t="shared" si="51"/>
        <v>0</v>
      </c>
      <c r="O244" s="64">
        <f t="shared" si="48"/>
        <v>2828550.8000000003</v>
      </c>
      <c r="P244" s="12">
        <f t="shared" si="52"/>
        <v>134841.80000000028</v>
      </c>
      <c r="Q244" s="51">
        <f t="shared" si="53"/>
        <v>5.0058042646774492E-2</v>
      </c>
      <c r="R244" s="54">
        <f t="shared" si="43"/>
        <v>9.9000000000000341</v>
      </c>
      <c r="S244" s="42">
        <f t="shared" si="44"/>
        <v>2.8762347472399866E-2</v>
      </c>
      <c r="U244" s="1">
        <f t="shared" si="49"/>
        <v>7988</v>
      </c>
      <c r="V244" s="2"/>
      <c r="W244" s="26"/>
    </row>
    <row r="245" spans="1:23" ht="14.6" x14ac:dyDescent="0.4">
      <c r="A245" s="1">
        <f t="shared" si="50"/>
        <v>238</v>
      </c>
      <c r="B245" s="67">
        <v>1975</v>
      </c>
      <c r="C245" s="67">
        <v>1975</v>
      </c>
      <c r="D245" s="23" t="s">
        <v>256</v>
      </c>
      <c r="E245" s="35">
        <v>371.1</v>
      </c>
      <c r="F245" s="45">
        <v>7826</v>
      </c>
      <c r="G245" s="60">
        <v>2904229</v>
      </c>
      <c r="H245" s="45">
        <v>0</v>
      </c>
      <c r="I245" s="60">
        <f t="shared" si="45"/>
        <v>2904229</v>
      </c>
      <c r="J245" s="48">
        <v>362.1</v>
      </c>
      <c r="K245" s="11">
        <f t="shared" si="42"/>
        <v>7983</v>
      </c>
      <c r="L245" s="11">
        <f t="shared" si="46"/>
        <v>7988</v>
      </c>
      <c r="M245" s="64">
        <f t="shared" si="47"/>
        <v>2892454.8000000003</v>
      </c>
      <c r="N245" s="11">
        <f t="shared" si="51"/>
        <v>40816.489999999758</v>
      </c>
      <c r="O245" s="64">
        <f t="shared" si="48"/>
        <v>2933271.29</v>
      </c>
      <c r="P245" s="12">
        <f t="shared" si="52"/>
        <v>29042.290000000037</v>
      </c>
      <c r="Q245" s="51">
        <f t="shared" si="53"/>
        <v>1.0000000000000012E-2</v>
      </c>
      <c r="R245" s="54">
        <f t="shared" si="43"/>
        <v>-9</v>
      </c>
      <c r="S245" s="42">
        <f t="shared" si="44"/>
        <v>-2.4252223120452707E-2</v>
      </c>
      <c r="U245" s="1">
        <f t="shared" si="49"/>
        <v>7988</v>
      </c>
      <c r="V245" s="2"/>
      <c r="W245" s="26"/>
    </row>
    <row r="246" spans="1:23" ht="14.6" x14ac:dyDescent="0.4">
      <c r="A246" s="1">
        <f t="shared" si="50"/>
        <v>239</v>
      </c>
      <c r="B246" s="67">
        <v>4824</v>
      </c>
      <c r="C246" s="67">
        <v>5510</v>
      </c>
      <c r="D246" s="23" t="s">
        <v>257</v>
      </c>
      <c r="E246" s="35">
        <v>710.4</v>
      </c>
      <c r="F246" s="45">
        <v>7826</v>
      </c>
      <c r="G246" s="60">
        <v>5559590</v>
      </c>
      <c r="H246" s="45">
        <v>0</v>
      </c>
      <c r="I246" s="60">
        <f t="shared" si="45"/>
        <v>5559590</v>
      </c>
      <c r="J246" s="48">
        <v>727</v>
      </c>
      <c r="K246" s="11">
        <f t="shared" si="42"/>
        <v>7983</v>
      </c>
      <c r="L246" s="11">
        <f t="shared" si="46"/>
        <v>7988</v>
      </c>
      <c r="M246" s="64">
        <f t="shared" si="47"/>
        <v>5807276</v>
      </c>
      <c r="N246" s="11">
        <f t="shared" si="51"/>
        <v>0</v>
      </c>
      <c r="O246" s="64">
        <f t="shared" si="48"/>
        <v>5807276</v>
      </c>
      <c r="P246" s="12">
        <f t="shared" si="52"/>
        <v>247686</v>
      </c>
      <c r="Q246" s="51">
        <f t="shared" si="53"/>
        <v>4.4551126971593226E-2</v>
      </c>
      <c r="R246" s="54">
        <f t="shared" si="43"/>
        <v>16.600000000000023</v>
      </c>
      <c r="S246" s="42">
        <f t="shared" si="44"/>
        <v>2.3367117117117149E-2</v>
      </c>
      <c r="U246" s="1">
        <f t="shared" si="49"/>
        <v>7988</v>
      </c>
      <c r="V246" s="2"/>
      <c r="W246" s="26"/>
    </row>
    <row r="247" spans="1:23" ht="14.6" x14ac:dyDescent="0.4">
      <c r="A247" s="1">
        <f t="shared" si="50"/>
        <v>240</v>
      </c>
      <c r="B247" s="67">
        <v>5607</v>
      </c>
      <c r="C247" s="67">
        <v>5607</v>
      </c>
      <c r="D247" s="24" t="s">
        <v>258</v>
      </c>
      <c r="E247" s="36">
        <v>820.8</v>
      </c>
      <c r="F247" s="46">
        <v>7832</v>
      </c>
      <c r="G247" s="61">
        <v>6428506</v>
      </c>
      <c r="H247" s="46">
        <v>140553</v>
      </c>
      <c r="I247" s="61">
        <f t="shared" si="45"/>
        <v>6569059</v>
      </c>
      <c r="J247" s="49">
        <v>788.7</v>
      </c>
      <c r="K247" s="13">
        <f t="shared" si="42"/>
        <v>7989</v>
      </c>
      <c r="L247" s="13">
        <f t="shared" si="46"/>
        <v>7989</v>
      </c>
      <c r="M247" s="65">
        <f t="shared" si="47"/>
        <v>6300924.3000000007</v>
      </c>
      <c r="N247" s="13">
        <f t="shared" si="51"/>
        <v>191866.75999999978</v>
      </c>
      <c r="O247" s="65">
        <f t="shared" si="48"/>
        <v>6492791.0600000005</v>
      </c>
      <c r="P247" s="14">
        <f t="shared" si="52"/>
        <v>-76267.939999999478</v>
      </c>
      <c r="Q247" s="52">
        <f t="shared" si="53"/>
        <v>-1.161017734807976E-2</v>
      </c>
      <c r="R247" s="55">
        <f t="shared" si="43"/>
        <v>-32.099999999999909</v>
      </c>
      <c r="S247" s="43">
        <f t="shared" si="44"/>
        <v>-3.9108187134502814E-2</v>
      </c>
      <c r="U247" s="1">
        <f t="shared" si="49"/>
        <v>7989</v>
      </c>
      <c r="V247" s="2"/>
      <c r="W247" s="26"/>
    </row>
    <row r="248" spans="1:23" ht="14.6" x14ac:dyDescent="0.4">
      <c r="A248" s="1">
        <f t="shared" si="50"/>
        <v>241</v>
      </c>
      <c r="B248" s="67">
        <v>5643</v>
      </c>
      <c r="C248" s="67">
        <v>5643</v>
      </c>
      <c r="D248" s="23" t="s">
        <v>259</v>
      </c>
      <c r="E248" s="35">
        <v>983.2</v>
      </c>
      <c r="F248" s="45">
        <v>7826</v>
      </c>
      <c r="G248" s="60">
        <v>7694523</v>
      </c>
      <c r="H248" s="45">
        <v>49215</v>
      </c>
      <c r="I248" s="60">
        <f t="shared" si="45"/>
        <v>7743738</v>
      </c>
      <c r="J248" s="48">
        <v>1007.6</v>
      </c>
      <c r="K248" s="11">
        <f t="shared" si="42"/>
        <v>7983</v>
      </c>
      <c r="L248" s="11">
        <f t="shared" si="46"/>
        <v>7988</v>
      </c>
      <c r="M248" s="64">
        <f t="shared" si="47"/>
        <v>8048708.7999999998</v>
      </c>
      <c r="N248" s="11">
        <f t="shared" si="51"/>
        <v>0</v>
      </c>
      <c r="O248" s="64">
        <f t="shared" si="48"/>
        <v>8048708.7999999998</v>
      </c>
      <c r="P248" s="12">
        <f t="shared" si="52"/>
        <v>304970.79999999981</v>
      </c>
      <c r="Q248" s="51">
        <f t="shared" si="53"/>
        <v>3.9382892344756476E-2</v>
      </c>
      <c r="R248" s="54">
        <f t="shared" si="43"/>
        <v>24.399999999999977</v>
      </c>
      <c r="S248" s="42">
        <f t="shared" si="44"/>
        <v>2.4816924328722515E-2</v>
      </c>
      <c r="U248" s="1">
        <f t="shared" si="49"/>
        <v>7988</v>
      </c>
      <c r="V248" s="2"/>
      <c r="W248" s="26"/>
    </row>
    <row r="249" spans="1:23" ht="14.6" x14ac:dyDescent="0.4">
      <c r="A249" s="1">
        <f t="shared" si="50"/>
        <v>242</v>
      </c>
      <c r="B249" s="67">
        <v>5697</v>
      </c>
      <c r="C249" s="67">
        <v>5697</v>
      </c>
      <c r="D249" s="23" t="s">
        <v>260</v>
      </c>
      <c r="E249" s="35">
        <v>420</v>
      </c>
      <c r="F249" s="45">
        <v>7826</v>
      </c>
      <c r="G249" s="60">
        <v>3286920</v>
      </c>
      <c r="H249" s="45">
        <v>0</v>
      </c>
      <c r="I249" s="60">
        <f t="shared" si="45"/>
        <v>3286920</v>
      </c>
      <c r="J249" s="48">
        <v>403</v>
      </c>
      <c r="K249" s="11">
        <f t="shared" si="42"/>
        <v>7983</v>
      </c>
      <c r="L249" s="11">
        <f t="shared" si="46"/>
        <v>7988</v>
      </c>
      <c r="M249" s="64">
        <f t="shared" si="47"/>
        <v>3219164</v>
      </c>
      <c r="N249" s="11">
        <f t="shared" si="51"/>
        <v>100625.20000000019</v>
      </c>
      <c r="O249" s="64">
        <f t="shared" si="48"/>
        <v>3319789.2</v>
      </c>
      <c r="P249" s="12">
        <f t="shared" si="52"/>
        <v>32869.200000000186</v>
      </c>
      <c r="Q249" s="51">
        <f t="shared" si="53"/>
        <v>1.0000000000000057E-2</v>
      </c>
      <c r="R249" s="54">
        <f t="shared" si="43"/>
        <v>-17</v>
      </c>
      <c r="S249" s="42">
        <f t="shared" si="44"/>
        <v>-4.0476190476190478E-2</v>
      </c>
      <c r="U249" s="1">
        <f t="shared" si="49"/>
        <v>7988</v>
      </c>
      <c r="V249" s="2"/>
      <c r="W249" s="26"/>
    </row>
    <row r="250" spans="1:23" ht="14.6" x14ac:dyDescent="0.4">
      <c r="A250" s="1">
        <f t="shared" si="50"/>
        <v>243</v>
      </c>
      <c r="B250" s="67">
        <v>5724</v>
      </c>
      <c r="C250" s="67">
        <v>5724</v>
      </c>
      <c r="D250" s="23" t="s">
        <v>261</v>
      </c>
      <c r="E250" s="35">
        <v>177</v>
      </c>
      <c r="F250" s="45">
        <v>7826</v>
      </c>
      <c r="G250" s="60">
        <v>1385202</v>
      </c>
      <c r="H250" s="45">
        <v>103089</v>
      </c>
      <c r="I250" s="60">
        <f t="shared" si="45"/>
        <v>1488291</v>
      </c>
      <c r="J250" s="48">
        <v>185</v>
      </c>
      <c r="K250" s="11">
        <f t="shared" si="42"/>
        <v>7983</v>
      </c>
      <c r="L250" s="11">
        <f t="shared" si="46"/>
        <v>7988</v>
      </c>
      <c r="M250" s="64">
        <f t="shared" si="47"/>
        <v>1477780</v>
      </c>
      <c r="N250" s="11">
        <f t="shared" si="51"/>
        <v>0</v>
      </c>
      <c r="O250" s="64">
        <f t="shared" si="48"/>
        <v>1477780</v>
      </c>
      <c r="P250" s="12">
        <f t="shared" si="52"/>
        <v>-10511</v>
      </c>
      <c r="Q250" s="51">
        <f t="shared" si="53"/>
        <v>-7.0624629188780954E-3</v>
      </c>
      <c r="R250" s="54">
        <f t="shared" si="43"/>
        <v>8</v>
      </c>
      <c r="S250" s="42">
        <f t="shared" si="44"/>
        <v>4.519774011299435E-2</v>
      </c>
      <c r="U250" s="1">
        <f t="shared" si="49"/>
        <v>7988</v>
      </c>
      <c r="V250" s="2"/>
      <c r="W250" s="26"/>
    </row>
    <row r="251" spans="1:23" ht="14.6" x14ac:dyDescent="0.4">
      <c r="A251" s="1">
        <f t="shared" si="50"/>
        <v>244</v>
      </c>
      <c r="B251" s="67">
        <v>5805</v>
      </c>
      <c r="C251" s="67">
        <v>5805</v>
      </c>
      <c r="D251" s="23" t="s">
        <v>262</v>
      </c>
      <c r="E251" s="35">
        <v>1023</v>
      </c>
      <c r="F251" s="45">
        <v>7859</v>
      </c>
      <c r="G251" s="60">
        <v>8039757</v>
      </c>
      <c r="H251" s="45">
        <v>223817</v>
      </c>
      <c r="I251" s="60">
        <f t="shared" si="45"/>
        <v>8263574</v>
      </c>
      <c r="J251" s="48">
        <v>1016.4</v>
      </c>
      <c r="K251" s="11">
        <f t="shared" si="42"/>
        <v>8016</v>
      </c>
      <c r="L251" s="11">
        <f t="shared" si="46"/>
        <v>8016</v>
      </c>
      <c r="M251" s="64">
        <f t="shared" si="47"/>
        <v>8147462.3999999994</v>
      </c>
      <c r="N251" s="11">
        <f t="shared" si="51"/>
        <v>0</v>
      </c>
      <c r="O251" s="64">
        <f t="shared" si="48"/>
        <v>8147462.3999999994</v>
      </c>
      <c r="P251" s="12">
        <f t="shared" si="52"/>
        <v>-116111.60000000056</v>
      </c>
      <c r="Q251" s="51">
        <f t="shared" si="53"/>
        <v>-1.4051014730430267E-2</v>
      </c>
      <c r="R251" s="54">
        <f t="shared" si="43"/>
        <v>-6.6000000000000227</v>
      </c>
      <c r="S251" s="42">
        <f t="shared" si="44"/>
        <v>-6.451612903225829E-3</v>
      </c>
      <c r="U251" s="1">
        <f t="shared" si="49"/>
        <v>8016</v>
      </c>
      <c r="V251" s="2"/>
      <c r="W251" s="26"/>
    </row>
    <row r="252" spans="1:23" ht="14.6" x14ac:dyDescent="0.4">
      <c r="A252" s="1">
        <f t="shared" si="50"/>
        <v>245</v>
      </c>
      <c r="B252" s="67">
        <v>5823</v>
      </c>
      <c r="C252" s="67">
        <v>5823</v>
      </c>
      <c r="D252" s="24" t="s">
        <v>263</v>
      </c>
      <c r="E252" s="36">
        <v>365</v>
      </c>
      <c r="F252" s="46">
        <v>7858</v>
      </c>
      <c r="G252" s="61">
        <v>2868170</v>
      </c>
      <c r="H252" s="46">
        <v>0</v>
      </c>
      <c r="I252" s="61">
        <f t="shared" si="45"/>
        <v>2868170</v>
      </c>
      <c r="J252" s="49">
        <v>351</v>
      </c>
      <c r="K252" s="13">
        <f t="shared" si="42"/>
        <v>8015</v>
      </c>
      <c r="L252" s="13">
        <f t="shared" si="46"/>
        <v>8015</v>
      </c>
      <c r="M252" s="65">
        <f t="shared" si="47"/>
        <v>2813265</v>
      </c>
      <c r="N252" s="13">
        <f t="shared" si="51"/>
        <v>83586.700000000186</v>
      </c>
      <c r="O252" s="65">
        <f t="shared" si="48"/>
        <v>2896851.7</v>
      </c>
      <c r="P252" s="14">
        <f t="shared" si="52"/>
        <v>28681.700000000186</v>
      </c>
      <c r="Q252" s="52">
        <f t="shared" si="53"/>
        <v>1.0000000000000064E-2</v>
      </c>
      <c r="R252" s="55">
        <f t="shared" si="43"/>
        <v>-14</v>
      </c>
      <c r="S252" s="43">
        <f t="shared" si="44"/>
        <v>-3.8356164383561646E-2</v>
      </c>
      <c r="U252" s="1">
        <f t="shared" si="49"/>
        <v>8015</v>
      </c>
      <c r="V252" s="2"/>
      <c r="W252" s="26"/>
    </row>
    <row r="253" spans="1:23" ht="14.6" x14ac:dyDescent="0.4">
      <c r="A253" s="1">
        <f t="shared" si="50"/>
        <v>246</v>
      </c>
      <c r="B253" s="67">
        <v>5832</v>
      </c>
      <c r="C253" s="67">
        <v>5832</v>
      </c>
      <c r="D253" s="23" t="s">
        <v>264</v>
      </c>
      <c r="E253" s="35">
        <v>238</v>
      </c>
      <c r="F253" s="45">
        <v>7826</v>
      </c>
      <c r="G253" s="60">
        <v>1862588</v>
      </c>
      <c r="H253" s="45">
        <v>0</v>
      </c>
      <c r="I253" s="60">
        <f t="shared" si="45"/>
        <v>1862588</v>
      </c>
      <c r="J253" s="48">
        <v>231.1</v>
      </c>
      <c r="K253" s="11">
        <f t="shared" si="42"/>
        <v>7983</v>
      </c>
      <c r="L253" s="11">
        <f t="shared" si="46"/>
        <v>7988</v>
      </c>
      <c r="M253" s="64">
        <f t="shared" si="47"/>
        <v>1846026.8</v>
      </c>
      <c r="N253" s="11">
        <f t="shared" si="51"/>
        <v>35187.080000000075</v>
      </c>
      <c r="O253" s="64">
        <f t="shared" si="48"/>
        <v>1881213.8800000001</v>
      </c>
      <c r="P253" s="12">
        <f t="shared" si="52"/>
        <v>18625.880000000121</v>
      </c>
      <c r="Q253" s="51">
        <f t="shared" si="53"/>
        <v>1.0000000000000064E-2</v>
      </c>
      <c r="R253" s="54">
        <f t="shared" si="43"/>
        <v>-6.9000000000000057</v>
      </c>
      <c r="S253" s="42">
        <f t="shared" si="44"/>
        <v>-2.8991596638655488E-2</v>
      </c>
      <c r="U253" s="1">
        <f t="shared" si="49"/>
        <v>7988</v>
      </c>
      <c r="V253" s="2"/>
      <c r="W253" s="26"/>
    </row>
    <row r="254" spans="1:23" ht="14.6" x14ac:dyDescent="0.4">
      <c r="A254" s="1">
        <f t="shared" si="50"/>
        <v>247</v>
      </c>
      <c r="B254" s="67">
        <v>5877</v>
      </c>
      <c r="C254" s="67">
        <v>5877</v>
      </c>
      <c r="D254" s="23" t="s">
        <v>265</v>
      </c>
      <c r="E254" s="35">
        <v>1437.7</v>
      </c>
      <c r="F254" s="45">
        <v>7826</v>
      </c>
      <c r="G254" s="60">
        <v>11251440</v>
      </c>
      <c r="H254" s="45">
        <v>0</v>
      </c>
      <c r="I254" s="60">
        <f t="shared" si="45"/>
        <v>11251440</v>
      </c>
      <c r="J254" s="48">
        <v>1420.1</v>
      </c>
      <c r="K254" s="11">
        <f t="shared" si="42"/>
        <v>7983</v>
      </c>
      <c r="L254" s="11">
        <f t="shared" si="46"/>
        <v>7988</v>
      </c>
      <c r="M254" s="64">
        <f t="shared" si="47"/>
        <v>11343758.799999999</v>
      </c>
      <c r="N254" s="11">
        <f t="shared" si="51"/>
        <v>20195.60000000149</v>
      </c>
      <c r="O254" s="64">
        <f t="shared" si="48"/>
        <v>11363954.4</v>
      </c>
      <c r="P254" s="12">
        <f t="shared" si="52"/>
        <v>112514.40000000037</v>
      </c>
      <c r="Q254" s="51">
        <f t="shared" si="53"/>
        <v>1.0000000000000033E-2</v>
      </c>
      <c r="R254" s="54">
        <f t="shared" si="43"/>
        <v>-17.600000000000136</v>
      </c>
      <c r="S254" s="42">
        <f t="shared" si="44"/>
        <v>-1.2241775057383416E-2</v>
      </c>
      <c r="U254" s="1">
        <f t="shared" si="49"/>
        <v>7988</v>
      </c>
      <c r="V254" s="2"/>
      <c r="W254" s="26"/>
    </row>
    <row r="255" spans="1:23" ht="14.6" x14ac:dyDescent="0.4">
      <c r="A255" s="1">
        <f t="shared" si="50"/>
        <v>248</v>
      </c>
      <c r="B255" s="67">
        <v>5895</v>
      </c>
      <c r="C255" s="67">
        <v>5895</v>
      </c>
      <c r="D255" s="23" t="s">
        <v>266</v>
      </c>
      <c r="E255" s="35">
        <v>233.2</v>
      </c>
      <c r="F255" s="45">
        <v>7826</v>
      </c>
      <c r="G255" s="60">
        <v>1825023</v>
      </c>
      <c r="H255" s="45">
        <v>2567</v>
      </c>
      <c r="I255" s="60">
        <f t="shared" si="45"/>
        <v>1827590</v>
      </c>
      <c r="J255" s="48">
        <v>222</v>
      </c>
      <c r="K255" s="11">
        <f t="shared" si="42"/>
        <v>7983</v>
      </c>
      <c r="L255" s="11">
        <f t="shared" si="46"/>
        <v>7988</v>
      </c>
      <c r="M255" s="64">
        <f t="shared" si="47"/>
        <v>1773336</v>
      </c>
      <c r="N255" s="11">
        <f t="shared" si="51"/>
        <v>69937.229999999981</v>
      </c>
      <c r="O255" s="64">
        <f t="shared" si="48"/>
        <v>1843273.23</v>
      </c>
      <c r="P255" s="12">
        <f t="shared" si="52"/>
        <v>15683.229999999981</v>
      </c>
      <c r="Q255" s="51">
        <f t="shared" si="53"/>
        <v>8.581372189604879E-3</v>
      </c>
      <c r="R255" s="54">
        <f t="shared" si="43"/>
        <v>-11.199999999999989</v>
      </c>
      <c r="S255" s="42">
        <f t="shared" si="44"/>
        <v>-4.8027444253859304E-2</v>
      </c>
      <c r="U255" s="1">
        <f t="shared" si="49"/>
        <v>7988</v>
      </c>
      <c r="V255" s="2"/>
      <c r="W255" s="26"/>
    </row>
    <row r="256" spans="1:23" ht="14.6" x14ac:dyDescent="0.4">
      <c r="A256" s="1">
        <f t="shared" si="50"/>
        <v>249</v>
      </c>
      <c r="B256" s="67">
        <v>5949</v>
      </c>
      <c r="C256" s="67">
        <v>5949</v>
      </c>
      <c r="D256" s="23" t="s">
        <v>267</v>
      </c>
      <c r="E256" s="35">
        <v>1122.7</v>
      </c>
      <c r="F256" s="45">
        <v>7826</v>
      </c>
      <c r="G256" s="60">
        <v>8786250</v>
      </c>
      <c r="H256" s="45">
        <v>0</v>
      </c>
      <c r="I256" s="60">
        <f t="shared" si="45"/>
        <v>8786250</v>
      </c>
      <c r="J256" s="48">
        <v>1141.3</v>
      </c>
      <c r="K256" s="11">
        <f t="shared" si="42"/>
        <v>7983</v>
      </c>
      <c r="L256" s="11">
        <f t="shared" si="46"/>
        <v>7988</v>
      </c>
      <c r="M256" s="64">
        <f t="shared" si="47"/>
        <v>9116704.4000000004</v>
      </c>
      <c r="N256" s="11">
        <f t="shared" si="51"/>
        <v>0</v>
      </c>
      <c r="O256" s="64">
        <f t="shared" si="48"/>
        <v>9116704.4000000004</v>
      </c>
      <c r="P256" s="12">
        <f t="shared" si="52"/>
        <v>330454.40000000037</v>
      </c>
      <c r="Q256" s="51">
        <f t="shared" si="53"/>
        <v>3.7610402617726607E-2</v>
      </c>
      <c r="R256" s="54">
        <f t="shared" si="43"/>
        <v>18.599999999999909</v>
      </c>
      <c r="S256" s="42">
        <f t="shared" si="44"/>
        <v>1.6567204061637045E-2</v>
      </c>
      <c r="U256" s="1">
        <f t="shared" si="49"/>
        <v>7988</v>
      </c>
      <c r="V256" s="2"/>
      <c r="W256" s="26"/>
    </row>
    <row r="257" spans="1:23" ht="14.6" x14ac:dyDescent="0.4">
      <c r="A257" s="1">
        <f t="shared" si="50"/>
        <v>250</v>
      </c>
      <c r="B257" s="67">
        <v>5976</v>
      </c>
      <c r="C257" s="67">
        <v>5976</v>
      </c>
      <c r="D257" s="24" t="s">
        <v>268</v>
      </c>
      <c r="E257" s="36">
        <v>1057</v>
      </c>
      <c r="F257" s="46">
        <v>7826</v>
      </c>
      <c r="G257" s="61">
        <v>8272082</v>
      </c>
      <c r="H257" s="46">
        <v>0</v>
      </c>
      <c r="I257" s="61">
        <f t="shared" si="45"/>
        <v>8272082</v>
      </c>
      <c r="J257" s="49">
        <v>1060.0999999999999</v>
      </c>
      <c r="K257" s="13">
        <f t="shared" si="42"/>
        <v>7983</v>
      </c>
      <c r="L257" s="13">
        <f t="shared" si="46"/>
        <v>7988</v>
      </c>
      <c r="M257" s="65">
        <f t="shared" si="47"/>
        <v>8468078.7999999989</v>
      </c>
      <c r="N257" s="13">
        <f t="shared" si="51"/>
        <v>0</v>
      </c>
      <c r="O257" s="65">
        <f t="shared" si="48"/>
        <v>8468078.7999999989</v>
      </c>
      <c r="P257" s="14">
        <f t="shared" si="52"/>
        <v>195996.79999999888</v>
      </c>
      <c r="Q257" s="52">
        <f t="shared" si="53"/>
        <v>2.3693768993102205E-2</v>
      </c>
      <c r="R257" s="55">
        <f t="shared" si="43"/>
        <v>3.0999999999999091</v>
      </c>
      <c r="S257" s="43">
        <f t="shared" si="44"/>
        <v>2.9328287606432443E-3</v>
      </c>
      <c r="U257" s="1">
        <f t="shared" si="49"/>
        <v>7988</v>
      </c>
      <c r="V257" s="2"/>
      <c r="W257" s="26"/>
    </row>
    <row r="258" spans="1:23" ht="14.6" x14ac:dyDescent="0.4">
      <c r="A258" s="1">
        <f t="shared" si="50"/>
        <v>251</v>
      </c>
      <c r="B258" s="67">
        <v>5994</v>
      </c>
      <c r="C258" s="67">
        <v>5994</v>
      </c>
      <c r="D258" s="23" t="s">
        <v>269</v>
      </c>
      <c r="E258" s="35">
        <v>648.79999999999995</v>
      </c>
      <c r="F258" s="45">
        <v>7826</v>
      </c>
      <c r="G258" s="60">
        <v>5077509</v>
      </c>
      <c r="H258" s="45">
        <v>235611</v>
      </c>
      <c r="I258" s="60">
        <f t="shared" si="45"/>
        <v>5313120</v>
      </c>
      <c r="J258" s="48">
        <v>669.3</v>
      </c>
      <c r="K258" s="11">
        <f t="shared" si="42"/>
        <v>7983</v>
      </c>
      <c r="L258" s="11">
        <f t="shared" si="46"/>
        <v>7988</v>
      </c>
      <c r="M258" s="64">
        <f t="shared" si="47"/>
        <v>5346368.3999999994</v>
      </c>
      <c r="N258" s="11">
        <f t="shared" si="51"/>
        <v>0</v>
      </c>
      <c r="O258" s="64">
        <f t="shared" si="48"/>
        <v>5346368.3999999994</v>
      </c>
      <c r="P258" s="12">
        <f t="shared" si="52"/>
        <v>33248.399999999441</v>
      </c>
      <c r="Q258" s="51">
        <f t="shared" si="53"/>
        <v>6.2577920318004189E-3</v>
      </c>
      <c r="R258" s="54">
        <f t="shared" si="43"/>
        <v>20.5</v>
      </c>
      <c r="S258" s="42">
        <f t="shared" si="44"/>
        <v>3.1596794081381011E-2</v>
      </c>
      <c r="U258" s="1">
        <f t="shared" si="49"/>
        <v>7988</v>
      </c>
      <c r="V258" s="2"/>
      <c r="W258" s="26"/>
    </row>
    <row r="259" spans="1:23" ht="14.6" x14ac:dyDescent="0.4">
      <c r="A259" s="1">
        <f t="shared" si="50"/>
        <v>252</v>
      </c>
      <c r="B259" s="67">
        <v>6003</v>
      </c>
      <c r="C259" s="67">
        <v>6003</v>
      </c>
      <c r="D259" s="23" t="s">
        <v>270</v>
      </c>
      <c r="E259" s="35">
        <v>389</v>
      </c>
      <c r="F259" s="45">
        <v>7826</v>
      </c>
      <c r="G259" s="60">
        <v>3044314</v>
      </c>
      <c r="H259" s="45">
        <v>0</v>
      </c>
      <c r="I259" s="60">
        <f t="shared" si="45"/>
        <v>3044314</v>
      </c>
      <c r="J259" s="48">
        <v>367.2</v>
      </c>
      <c r="K259" s="11">
        <f t="shared" si="42"/>
        <v>7983</v>
      </c>
      <c r="L259" s="11">
        <f t="shared" si="46"/>
        <v>7988</v>
      </c>
      <c r="M259" s="64">
        <f t="shared" si="47"/>
        <v>2933193.6</v>
      </c>
      <c r="N259" s="11">
        <f t="shared" si="51"/>
        <v>141563.54000000004</v>
      </c>
      <c r="O259" s="64">
        <f t="shared" si="48"/>
        <v>3074757.14</v>
      </c>
      <c r="P259" s="12">
        <f t="shared" si="52"/>
        <v>30443.14000000013</v>
      </c>
      <c r="Q259" s="51">
        <f t="shared" si="53"/>
        <v>1.0000000000000044E-2</v>
      </c>
      <c r="R259" s="54">
        <f t="shared" si="43"/>
        <v>-21.800000000000011</v>
      </c>
      <c r="S259" s="42">
        <f t="shared" si="44"/>
        <v>-5.604113110539849E-2</v>
      </c>
      <c r="U259" s="1">
        <f t="shared" si="49"/>
        <v>7988</v>
      </c>
      <c r="V259" s="2"/>
      <c r="W259" s="26"/>
    </row>
    <row r="260" spans="1:23" ht="14.6" x14ac:dyDescent="0.4">
      <c r="A260" s="1">
        <f t="shared" si="50"/>
        <v>253</v>
      </c>
      <c r="B260" s="67">
        <v>6012</v>
      </c>
      <c r="C260" s="67">
        <v>6012</v>
      </c>
      <c r="D260" s="23" t="s">
        <v>271</v>
      </c>
      <c r="E260" s="35">
        <v>564.29999999999995</v>
      </c>
      <c r="F260" s="45">
        <v>7826</v>
      </c>
      <c r="G260" s="60">
        <v>4416212</v>
      </c>
      <c r="H260" s="45">
        <v>0</v>
      </c>
      <c r="I260" s="60">
        <f t="shared" si="45"/>
        <v>4416212</v>
      </c>
      <c r="J260" s="48">
        <v>559</v>
      </c>
      <c r="K260" s="11">
        <f t="shared" si="42"/>
        <v>7983</v>
      </c>
      <c r="L260" s="11">
        <f t="shared" si="46"/>
        <v>7988</v>
      </c>
      <c r="M260" s="64">
        <f t="shared" si="47"/>
        <v>4465292</v>
      </c>
      <c r="N260" s="11">
        <f t="shared" si="51"/>
        <v>0</v>
      </c>
      <c r="O260" s="64">
        <f t="shared" si="48"/>
        <v>4465292</v>
      </c>
      <c r="P260" s="12">
        <f t="shared" si="52"/>
        <v>49080</v>
      </c>
      <c r="Q260" s="51">
        <f t="shared" si="53"/>
        <v>1.1113596901598022E-2</v>
      </c>
      <c r="R260" s="54">
        <f t="shared" si="43"/>
        <v>-5.2999999999999545</v>
      </c>
      <c r="S260" s="42">
        <f t="shared" si="44"/>
        <v>-9.392167286904049E-3</v>
      </c>
      <c r="U260" s="1">
        <f t="shared" si="49"/>
        <v>7988</v>
      </c>
      <c r="V260" s="2"/>
      <c r="W260" s="26"/>
    </row>
    <row r="261" spans="1:23" ht="14.6" x14ac:dyDescent="0.4">
      <c r="A261" s="1">
        <f t="shared" si="50"/>
        <v>254</v>
      </c>
      <c r="B261" s="67">
        <v>6030</v>
      </c>
      <c r="C261" s="67">
        <v>6030</v>
      </c>
      <c r="D261" s="23" t="s">
        <v>272</v>
      </c>
      <c r="E261" s="35">
        <v>1493.5</v>
      </c>
      <c r="F261" s="45">
        <v>7826</v>
      </c>
      <c r="G261" s="60">
        <v>11688131</v>
      </c>
      <c r="H261" s="45">
        <v>0</v>
      </c>
      <c r="I261" s="60">
        <f t="shared" si="45"/>
        <v>11688131</v>
      </c>
      <c r="J261" s="48">
        <v>1538</v>
      </c>
      <c r="K261" s="11">
        <f t="shared" si="42"/>
        <v>7983</v>
      </c>
      <c r="L261" s="11">
        <f t="shared" si="46"/>
        <v>7988</v>
      </c>
      <c r="M261" s="64">
        <f t="shared" si="47"/>
        <v>12285544</v>
      </c>
      <c r="N261" s="11">
        <f t="shared" si="51"/>
        <v>0</v>
      </c>
      <c r="O261" s="64">
        <f t="shared" si="48"/>
        <v>12285544</v>
      </c>
      <c r="P261" s="12">
        <f t="shared" si="52"/>
        <v>597413</v>
      </c>
      <c r="Q261" s="51">
        <f t="shared" si="53"/>
        <v>5.1112791258071971E-2</v>
      </c>
      <c r="R261" s="54">
        <f t="shared" si="43"/>
        <v>44.5</v>
      </c>
      <c r="S261" s="42">
        <f t="shared" si="44"/>
        <v>2.9795781720790091E-2</v>
      </c>
      <c r="U261" s="1">
        <f t="shared" si="49"/>
        <v>7988</v>
      </c>
      <c r="V261" s="2"/>
      <c r="W261" s="26"/>
    </row>
    <row r="262" spans="1:23" ht="14.6" x14ac:dyDescent="0.4">
      <c r="A262" s="1">
        <f t="shared" si="50"/>
        <v>255</v>
      </c>
      <c r="B262" s="67">
        <v>6048</v>
      </c>
      <c r="C262" s="67">
        <v>6035</v>
      </c>
      <c r="D262" s="24" t="s">
        <v>273</v>
      </c>
      <c r="E262" s="36">
        <v>436</v>
      </c>
      <c r="F262" s="46">
        <v>7826</v>
      </c>
      <c r="G262" s="61">
        <v>3412136</v>
      </c>
      <c r="H262" s="46">
        <v>0</v>
      </c>
      <c r="I262" s="61">
        <f t="shared" si="45"/>
        <v>3412136</v>
      </c>
      <c r="J262" s="49">
        <v>422.5</v>
      </c>
      <c r="K262" s="13">
        <f t="shared" si="42"/>
        <v>7983</v>
      </c>
      <c r="L262" s="13">
        <f t="shared" si="46"/>
        <v>7988</v>
      </c>
      <c r="M262" s="65">
        <f t="shared" si="47"/>
        <v>3374930</v>
      </c>
      <c r="N262" s="13">
        <f t="shared" si="51"/>
        <v>71327.35999999987</v>
      </c>
      <c r="O262" s="65">
        <f t="shared" si="48"/>
        <v>3446257.36</v>
      </c>
      <c r="P262" s="14">
        <f t="shared" si="52"/>
        <v>34121.35999999987</v>
      </c>
      <c r="Q262" s="52">
        <f t="shared" si="53"/>
        <v>9.999999999999962E-3</v>
      </c>
      <c r="R262" s="55">
        <f t="shared" si="43"/>
        <v>-13.5</v>
      </c>
      <c r="S262" s="43">
        <f t="shared" si="44"/>
        <v>-3.096330275229358E-2</v>
      </c>
      <c r="U262" s="1">
        <f t="shared" si="49"/>
        <v>7988</v>
      </c>
      <c r="V262" s="2"/>
      <c r="W262" s="26"/>
    </row>
    <row r="263" spans="1:23" ht="14.6" x14ac:dyDescent="0.4">
      <c r="A263" s="1">
        <f t="shared" si="50"/>
        <v>256</v>
      </c>
      <c r="B263" s="67">
        <v>6039</v>
      </c>
      <c r="C263" s="67">
        <v>6039</v>
      </c>
      <c r="D263" s="23" t="s">
        <v>274</v>
      </c>
      <c r="E263" s="35">
        <v>14588.6</v>
      </c>
      <c r="F263" s="45">
        <v>7826</v>
      </c>
      <c r="G263" s="60">
        <v>114170384</v>
      </c>
      <c r="H263" s="45">
        <v>262195</v>
      </c>
      <c r="I263" s="60">
        <f t="shared" si="45"/>
        <v>114432579</v>
      </c>
      <c r="J263" s="48">
        <v>14482.1</v>
      </c>
      <c r="K263" s="11">
        <f t="shared" si="42"/>
        <v>7983</v>
      </c>
      <c r="L263" s="11">
        <f t="shared" si="46"/>
        <v>7988</v>
      </c>
      <c r="M263" s="64">
        <f t="shared" si="47"/>
        <v>115683014.8</v>
      </c>
      <c r="N263" s="11">
        <f t="shared" si="51"/>
        <v>0</v>
      </c>
      <c r="O263" s="64">
        <f t="shared" si="48"/>
        <v>115683014.8</v>
      </c>
      <c r="P263" s="12">
        <f t="shared" si="52"/>
        <v>1250435.799999997</v>
      </c>
      <c r="Q263" s="51">
        <f t="shared" si="53"/>
        <v>1.0927270982855302E-2</v>
      </c>
      <c r="R263" s="54">
        <f t="shared" si="43"/>
        <v>-106.5</v>
      </c>
      <c r="S263" s="42">
        <f t="shared" si="44"/>
        <v>-7.300220720288444E-3</v>
      </c>
      <c r="U263" s="1">
        <f t="shared" si="49"/>
        <v>7988</v>
      </c>
      <c r="V263" s="2"/>
      <c r="W263" s="26"/>
    </row>
    <row r="264" spans="1:23" ht="14.6" x14ac:dyDescent="0.4">
      <c r="A264" s="1">
        <f t="shared" si="50"/>
        <v>257</v>
      </c>
      <c r="B264" s="67">
        <v>6093</v>
      </c>
      <c r="C264" s="67">
        <v>6093</v>
      </c>
      <c r="D264" s="23" t="s">
        <v>275</v>
      </c>
      <c r="E264" s="35">
        <v>1442.4</v>
      </c>
      <c r="F264" s="45">
        <v>7826</v>
      </c>
      <c r="G264" s="60">
        <v>11288222</v>
      </c>
      <c r="H264" s="45">
        <v>0</v>
      </c>
      <c r="I264" s="60">
        <f t="shared" si="45"/>
        <v>11288222</v>
      </c>
      <c r="J264" s="48">
        <v>1427.7</v>
      </c>
      <c r="K264" s="11">
        <f t="shared" ref="K264:K327" si="54">ROUND(F264+$G$2,0)+T264</f>
        <v>7983</v>
      </c>
      <c r="L264" s="11">
        <f t="shared" si="46"/>
        <v>7988</v>
      </c>
      <c r="M264" s="64">
        <f t="shared" si="47"/>
        <v>11404467.6</v>
      </c>
      <c r="N264" s="11">
        <f t="shared" si="51"/>
        <v>0</v>
      </c>
      <c r="O264" s="64">
        <f t="shared" si="48"/>
        <v>11404467.6</v>
      </c>
      <c r="P264" s="12">
        <f t="shared" si="52"/>
        <v>116245.59999999963</v>
      </c>
      <c r="Q264" s="51">
        <f t="shared" si="53"/>
        <v>1.0297954806345908E-2</v>
      </c>
      <c r="R264" s="54">
        <f t="shared" ref="R264:R274" si="55">J264-E264</f>
        <v>-14.700000000000045</v>
      </c>
      <c r="S264" s="42">
        <f t="shared" ref="S264:S274" si="56">R264/E264</f>
        <v>-1.0191347753743791E-2</v>
      </c>
      <c r="U264" s="1">
        <f t="shared" si="49"/>
        <v>7988</v>
      </c>
      <c r="V264" s="2"/>
      <c r="W264" s="26"/>
    </row>
    <row r="265" spans="1:23" ht="14.6" x14ac:dyDescent="0.4">
      <c r="A265" s="1">
        <f t="shared" si="50"/>
        <v>258</v>
      </c>
      <c r="B265" s="67">
        <v>6091</v>
      </c>
      <c r="C265" s="67">
        <v>6091</v>
      </c>
      <c r="D265" s="23" t="s">
        <v>276</v>
      </c>
      <c r="E265" s="35">
        <v>926.1</v>
      </c>
      <c r="F265" s="45">
        <v>7826</v>
      </c>
      <c r="G265" s="60">
        <v>7247659</v>
      </c>
      <c r="H265" s="45">
        <v>0</v>
      </c>
      <c r="I265" s="60">
        <f t="shared" ref="I265:I328" si="57">G265+H265</f>
        <v>7247659</v>
      </c>
      <c r="J265" s="48">
        <v>888.3</v>
      </c>
      <c r="K265" s="11">
        <f t="shared" si="54"/>
        <v>7983</v>
      </c>
      <c r="L265" s="11">
        <f t="shared" ref="L265:L328" si="58">U265</f>
        <v>7988</v>
      </c>
      <c r="M265" s="64">
        <f t="shared" ref="M265:M328" si="59">J265*L265</f>
        <v>7095740.3999999994</v>
      </c>
      <c r="N265" s="11">
        <f t="shared" si="51"/>
        <v>224395.19000000041</v>
      </c>
      <c r="O265" s="64">
        <f t="shared" ref="O265:O327" si="60">M265+N265</f>
        <v>7320135.5899999999</v>
      </c>
      <c r="P265" s="12">
        <f t="shared" si="52"/>
        <v>72476.589999999851</v>
      </c>
      <c r="Q265" s="51">
        <f t="shared" si="53"/>
        <v>9.9999999999999794E-3</v>
      </c>
      <c r="R265" s="54">
        <f t="shared" si="55"/>
        <v>-37.800000000000068</v>
      </c>
      <c r="S265" s="42">
        <f t="shared" si="56"/>
        <v>-4.0816326530612318E-2</v>
      </c>
      <c r="U265" s="1">
        <f t="shared" ref="U265:U328" si="61">IF(K265&lt;=7988,7988,K265)</f>
        <v>7988</v>
      </c>
      <c r="V265" s="2"/>
      <c r="W265" s="26"/>
    </row>
    <row r="266" spans="1:23" ht="14.6" x14ac:dyDescent="0.4">
      <c r="A266" s="1">
        <f t="shared" ref="A266:A329" si="62">A265+1</f>
        <v>259</v>
      </c>
      <c r="B266" s="67">
        <v>6095</v>
      </c>
      <c r="C266" s="67">
        <v>6095</v>
      </c>
      <c r="D266" s="23" t="s">
        <v>277</v>
      </c>
      <c r="E266" s="35">
        <v>608.5</v>
      </c>
      <c r="F266" s="45">
        <v>7853</v>
      </c>
      <c r="G266" s="60">
        <v>4778551</v>
      </c>
      <c r="H266" s="45">
        <v>71242</v>
      </c>
      <c r="I266" s="60">
        <f t="shared" si="57"/>
        <v>4849793</v>
      </c>
      <c r="J266" s="48">
        <v>609.6</v>
      </c>
      <c r="K266" s="11">
        <f t="shared" si="54"/>
        <v>8010</v>
      </c>
      <c r="L266" s="11">
        <f t="shared" si="58"/>
        <v>8010</v>
      </c>
      <c r="M266" s="64">
        <f t="shared" si="59"/>
        <v>4882896</v>
      </c>
      <c r="N266" s="11">
        <f t="shared" si="51"/>
        <v>0</v>
      </c>
      <c r="O266" s="64">
        <f t="shared" si="60"/>
        <v>4882896</v>
      </c>
      <c r="P266" s="12">
        <f t="shared" si="52"/>
        <v>33103</v>
      </c>
      <c r="Q266" s="51">
        <f t="shared" si="53"/>
        <v>6.8256521463905782E-3</v>
      </c>
      <c r="R266" s="54">
        <f t="shared" si="55"/>
        <v>1.1000000000000227</v>
      </c>
      <c r="S266" s="42">
        <f t="shared" si="56"/>
        <v>1.8077239112572272E-3</v>
      </c>
      <c r="U266" s="1">
        <f t="shared" si="61"/>
        <v>8010</v>
      </c>
      <c r="V266" s="2"/>
      <c r="W266" s="26"/>
    </row>
    <row r="267" spans="1:23" ht="14.6" x14ac:dyDescent="0.4">
      <c r="A267" s="1">
        <f t="shared" si="62"/>
        <v>260</v>
      </c>
      <c r="B267" s="67">
        <v>5157</v>
      </c>
      <c r="C267" s="67">
        <v>6099</v>
      </c>
      <c r="D267" s="24" t="s">
        <v>278</v>
      </c>
      <c r="E267" s="36">
        <v>579</v>
      </c>
      <c r="F267" s="46">
        <v>7844</v>
      </c>
      <c r="G267" s="61">
        <v>4541676</v>
      </c>
      <c r="H267" s="46">
        <v>0</v>
      </c>
      <c r="I267" s="61">
        <f t="shared" si="57"/>
        <v>4541676</v>
      </c>
      <c r="J267" s="49">
        <v>575.79999999999995</v>
      </c>
      <c r="K267" s="13">
        <f t="shared" si="54"/>
        <v>8001</v>
      </c>
      <c r="L267" s="13">
        <f t="shared" si="58"/>
        <v>8001</v>
      </c>
      <c r="M267" s="65">
        <f t="shared" si="59"/>
        <v>4606975.8</v>
      </c>
      <c r="N267" s="13">
        <f t="shared" si="51"/>
        <v>0</v>
      </c>
      <c r="O267" s="65">
        <f t="shared" si="60"/>
        <v>4606975.8</v>
      </c>
      <c r="P267" s="14">
        <f t="shared" si="52"/>
        <v>65299.799999999814</v>
      </c>
      <c r="Q267" s="52">
        <f t="shared" si="53"/>
        <v>1.4377908067418243E-2</v>
      </c>
      <c r="R267" s="55">
        <f t="shared" si="55"/>
        <v>-3.2000000000000455</v>
      </c>
      <c r="S267" s="43">
        <f t="shared" si="56"/>
        <v>-5.5267702936097505E-3</v>
      </c>
      <c r="U267" s="1">
        <f t="shared" si="61"/>
        <v>8001</v>
      </c>
      <c r="V267" s="2"/>
      <c r="W267" s="26"/>
    </row>
    <row r="268" spans="1:23" ht="14.6" x14ac:dyDescent="0.4">
      <c r="A268" s="1">
        <f t="shared" si="62"/>
        <v>261</v>
      </c>
      <c r="B268" s="67">
        <v>6097</v>
      </c>
      <c r="C268" s="67">
        <v>6097</v>
      </c>
      <c r="D268" s="23" t="s">
        <v>279</v>
      </c>
      <c r="E268" s="35">
        <v>197.3</v>
      </c>
      <c r="F268" s="45">
        <v>7826</v>
      </c>
      <c r="G268" s="60">
        <v>1544070</v>
      </c>
      <c r="H268" s="45">
        <v>0</v>
      </c>
      <c r="I268" s="60">
        <f t="shared" si="57"/>
        <v>1544070</v>
      </c>
      <c r="J268" s="48">
        <v>188.3</v>
      </c>
      <c r="K268" s="11">
        <f t="shared" si="54"/>
        <v>7983</v>
      </c>
      <c r="L268" s="11">
        <f t="shared" si="58"/>
        <v>7988</v>
      </c>
      <c r="M268" s="64">
        <f t="shared" si="59"/>
        <v>1504140.4000000001</v>
      </c>
      <c r="N268" s="11">
        <f t="shared" si="51"/>
        <v>55370.299999999814</v>
      </c>
      <c r="O268" s="64">
        <f t="shared" si="60"/>
        <v>1559510.7</v>
      </c>
      <c r="P268" s="12">
        <f t="shared" si="52"/>
        <v>15440.699999999953</v>
      </c>
      <c r="Q268" s="51">
        <f t="shared" si="53"/>
        <v>9.999999999999969E-3</v>
      </c>
      <c r="R268" s="54">
        <f t="shared" si="55"/>
        <v>-9</v>
      </c>
      <c r="S268" s="42">
        <f t="shared" si="56"/>
        <v>-4.5615813482007092E-2</v>
      </c>
      <c r="U268" s="1">
        <f t="shared" si="61"/>
        <v>7988</v>
      </c>
      <c r="V268" s="2"/>
      <c r="W268" s="26"/>
    </row>
    <row r="269" spans="1:23" ht="14.6" x14ac:dyDescent="0.4">
      <c r="A269" s="1">
        <f t="shared" si="62"/>
        <v>262</v>
      </c>
      <c r="B269" s="67">
        <v>6098</v>
      </c>
      <c r="C269" s="67">
        <v>6098</v>
      </c>
      <c r="D269" s="23" t="s">
        <v>280</v>
      </c>
      <c r="E269" s="35">
        <v>1400.5</v>
      </c>
      <c r="F269" s="45">
        <v>7826</v>
      </c>
      <c r="G269" s="60">
        <v>10960313</v>
      </c>
      <c r="H269" s="45">
        <v>201095</v>
      </c>
      <c r="I269" s="60">
        <f t="shared" si="57"/>
        <v>11161408</v>
      </c>
      <c r="J269" s="48">
        <v>1365.4</v>
      </c>
      <c r="K269" s="11">
        <f t="shared" si="54"/>
        <v>7983</v>
      </c>
      <c r="L269" s="11">
        <f t="shared" si="58"/>
        <v>7988</v>
      </c>
      <c r="M269" s="64">
        <f t="shared" si="59"/>
        <v>10906815.200000001</v>
      </c>
      <c r="N269" s="11">
        <f t="shared" si="51"/>
        <v>163100.9299999997</v>
      </c>
      <c r="O269" s="64">
        <f t="shared" si="60"/>
        <v>11069916.130000001</v>
      </c>
      <c r="P269" s="12">
        <f t="shared" si="52"/>
        <v>-91491.86999999918</v>
      </c>
      <c r="Q269" s="51">
        <f t="shared" si="53"/>
        <v>-8.197162042638274E-3</v>
      </c>
      <c r="R269" s="54">
        <f t="shared" si="55"/>
        <v>-35.099999999999909</v>
      </c>
      <c r="S269" s="42">
        <f t="shared" si="56"/>
        <v>-2.5062477686540456E-2</v>
      </c>
      <c r="U269" s="1">
        <f t="shared" si="61"/>
        <v>7988</v>
      </c>
      <c r="V269" s="2"/>
      <c r="W269" s="26"/>
    </row>
    <row r="270" spans="1:23" ht="14.6" x14ac:dyDescent="0.4">
      <c r="A270" s="1">
        <f t="shared" si="62"/>
        <v>263</v>
      </c>
      <c r="B270" s="67">
        <v>6100</v>
      </c>
      <c r="C270" s="67">
        <v>6100</v>
      </c>
      <c r="D270" s="23" t="s">
        <v>281</v>
      </c>
      <c r="E270" s="35">
        <v>532.9</v>
      </c>
      <c r="F270" s="45">
        <v>7826</v>
      </c>
      <c r="G270" s="60">
        <v>4170475</v>
      </c>
      <c r="H270" s="45">
        <v>0</v>
      </c>
      <c r="I270" s="60">
        <f t="shared" si="57"/>
        <v>4170475</v>
      </c>
      <c r="J270" s="48">
        <v>538.79999999999995</v>
      </c>
      <c r="K270" s="11">
        <f t="shared" si="54"/>
        <v>7983</v>
      </c>
      <c r="L270" s="11">
        <f t="shared" si="58"/>
        <v>7988</v>
      </c>
      <c r="M270" s="64">
        <f t="shared" si="59"/>
        <v>4303934.3999999994</v>
      </c>
      <c r="N270" s="11">
        <f t="shared" si="51"/>
        <v>0</v>
      </c>
      <c r="O270" s="64">
        <f t="shared" si="60"/>
        <v>4303934.3999999994</v>
      </c>
      <c r="P270" s="12">
        <f t="shared" si="52"/>
        <v>133459.39999999944</v>
      </c>
      <c r="Q270" s="51">
        <f t="shared" si="53"/>
        <v>3.2001007079529173E-2</v>
      </c>
      <c r="R270" s="54">
        <f t="shared" si="55"/>
        <v>5.8999999999999773</v>
      </c>
      <c r="S270" s="42">
        <f t="shared" si="56"/>
        <v>1.1071495590166968E-2</v>
      </c>
      <c r="U270" s="1">
        <f t="shared" si="61"/>
        <v>7988</v>
      </c>
      <c r="V270" s="2"/>
      <c r="W270" s="26"/>
    </row>
    <row r="271" spans="1:23" ht="14.6" x14ac:dyDescent="0.4">
      <c r="A271" s="1">
        <f t="shared" si="62"/>
        <v>264</v>
      </c>
      <c r="B271" s="67">
        <v>6101</v>
      </c>
      <c r="C271" s="67">
        <v>6101</v>
      </c>
      <c r="D271" s="23" t="s">
        <v>282</v>
      </c>
      <c r="E271" s="35">
        <v>7199.6</v>
      </c>
      <c r="F271" s="45">
        <v>7826</v>
      </c>
      <c r="G271" s="60">
        <v>56344070</v>
      </c>
      <c r="H271" s="45">
        <v>0</v>
      </c>
      <c r="I271" s="60">
        <f t="shared" si="57"/>
        <v>56344070</v>
      </c>
      <c r="J271" s="48">
        <v>7288.6</v>
      </c>
      <c r="K271" s="11">
        <f t="shared" si="54"/>
        <v>7983</v>
      </c>
      <c r="L271" s="11">
        <f t="shared" si="58"/>
        <v>7988</v>
      </c>
      <c r="M271" s="64">
        <f t="shared" si="59"/>
        <v>58221336.800000004</v>
      </c>
      <c r="N271" s="11">
        <f t="shared" si="51"/>
        <v>0</v>
      </c>
      <c r="O271" s="64">
        <f t="shared" si="60"/>
        <v>58221336.800000004</v>
      </c>
      <c r="P271" s="12">
        <f t="shared" si="52"/>
        <v>1877266.8000000045</v>
      </c>
      <c r="Q271" s="51">
        <f t="shared" si="53"/>
        <v>3.3317912603757674E-2</v>
      </c>
      <c r="R271" s="54">
        <f t="shared" si="55"/>
        <v>89</v>
      </c>
      <c r="S271" s="42">
        <f t="shared" si="56"/>
        <v>1.2361797877659869E-2</v>
      </c>
      <c r="U271" s="1">
        <f t="shared" si="61"/>
        <v>7988</v>
      </c>
      <c r="V271" s="2"/>
      <c r="W271" s="26"/>
    </row>
    <row r="272" spans="1:23" ht="14.6" x14ac:dyDescent="0.4">
      <c r="A272" s="1">
        <f t="shared" si="62"/>
        <v>265</v>
      </c>
      <c r="B272" s="67">
        <v>6096</v>
      </c>
      <c r="C272" s="67">
        <v>6096</v>
      </c>
      <c r="D272" s="24" t="s">
        <v>376</v>
      </c>
      <c r="E272" s="36">
        <v>1104.5999999999999</v>
      </c>
      <c r="F272" s="46">
        <v>7915</v>
      </c>
      <c r="G272" s="61">
        <v>8742909</v>
      </c>
      <c r="H272" s="46">
        <v>0</v>
      </c>
      <c r="I272" s="61">
        <f t="shared" si="57"/>
        <v>8742909</v>
      </c>
      <c r="J272" s="49">
        <v>1105.0999999999999</v>
      </c>
      <c r="K272" s="13">
        <f t="shared" si="54"/>
        <v>8072</v>
      </c>
      <c r="L272" s="13">
        <f t="shared" si="58"/>
        <v>8072</v>
      </c>
      <c r="M272" s="65">
        <f t="shared" si="59"/>
        <v>8920367.1999999993</v>
      </c>
      <c r="N272" s="13">
        <f t="shared" si="51"/>
        <v>0</v>
      </c>
      <c r="O272" s="65">
        <f t="shared" si="60"/>
        <v>8920367.1999999993</v>
      </c>
      <c r="P272" s="14">
        <f t="shared" si="52"/>
        <v>177458.19999999925</v>
      </c>
      <c r="Q272" s="52">
        <f t="shared" si="53"/>
        <v>2.0297386144588633E-2</v>
      </c>
      <c r="R272" s="55">
        <f t="shared" si="55"/>
        <v>0.5</v>
      </c>
      <c r="S272" s="43">
        <f t="shared" si="56"/>
        <v>4.5265254390729681E-4</v>
      </c>
      <c r="U272" s="1">
        <f t="shared" si="61"/>
        <v>8072</v>
      </c>
      <c r="V272" s="2"/>
      <c r="W272" s="26"/>
    </row>
    <row r="273" spans="1:23" ht="14.6" x14ac:dyDescent="0.4">
      <c r="A273" s="1">
        <f t="shared" si="62"/>
        <v>266</v>
      </c>
      <c r="B273" s="67">
        <v>6094</v>
      </c>
      <c r="C273" s="67">
        <v>6094</v>
      </c>
      <c r="D273" s="23" t="s">
        <v>283</v>
      </c>
      <c r="E273" s="35">
        <v>487.8</v>
      </c>
      <c r="F273" s="45">
        <v>7826</v>
      </c>
      <c r="G273" s="60">
        <v>3817523</v>
      </c>
      <c r="H273" s="45">
        <v>82107</v>
      </c>
      <c r="I273" s="60">
        <f t="shared" si="57"/>
        <v>3899630</v>
      </c>
      <c r="J273" s="48">
        <v>488.9</v>
      </c>
      <c r="K273" s="11">
        <f t="shared" si="54"/>
        <v>7983</v>
      </c>
      <c r="L273" s="11">
        <f t="shared" si="58"/>
        <v>7988</v>
      </c>
      <c r="M273" s="64">
        <f t="shared" si="59"/>
        <v>3905333.1999999997</v>
      </c>
      <c r="N273" s="11">
        <f t="shared" si="51"/>
        <v>0</v>
      </c>
      <c r="O273" s="64">
        <f t="shared" si="60"/>
        <v>3905333.1999999997</v>
      </c>
      <c r="P273" s="12">
        <f t="shared" si="52"/>
        <v>5703.1999999997206</v>
      </c>
      <c r="Q273" s="51">
        <f t="shared" si="53"/>
        <v>1.4624977241429881E-3</v>
      </c>
      <c r="R273" s="54">
        <f t="shared" si="55"/>
        <v>1.0999999999999659</v>
      </c>
      <c r="S273" s="42">
        <f t="shared" si="56"/>
        <v>2.2550225502254322E-3</v>
      </c>
      <c r="U273" s="1">
        <f t="shared" si="61"/>
        <v>7988</v>
      </c>
      <c r="V273" s="2"/>
      <c r="W273" s="26"/>
    </row>
    <row r="274" spans="1:23" ht="14.6" x14ac:dyDescent="0.4">
      <c r="A274" s="1">
        <f t="shared" si="62"/>
        <v>267</v>
      </c>
      <c r="B274" s="67">
        <v>6102</v>
      </c>
      <c r="C274" s="67">
        <v>6102</v>
      </c>
      <c r="D274" s="23" t="s">
        <v>284</v>
      </c>
      <c r="E274" s="35">
        <v>2011.9</v>
      </c>
      <c r="F274" s="45">
        <v>7826</v>
      </c>
      <c r="G274" s="60">
        <v>15745129</v>
      </c>
      <c r="H274" s="45">
        <v>0</v>
      </c>
      <c r="I274" s="60">
        <f t="shared" si="57"/>
        <v>15745129</v>
      </c>
      <c r="J274" s="48">
        <v>1947.2</v>
      </c>
      <c r="K274" s="11">
        <f t="shared" si="54"/>
        <v>7983</v>
      </c>
      <c r="L274" s="11">
        <f t="shared" si="58"/>
        <v>7988</v>
      </c>
      <c r="M274" s="64">
        <f t="shared" si="59"/>
        <v>15554233.6</v>
      </c>
      <c r="N274" s="11">
        <f t="shared" si="51"/>
        <v>348346.69000000134</v>
      </c>
      <c r="O274" s="64">
        <f t="shared" si="60"/>
        <v>15902580.290000001</v>
      </c>
      <c r="P274" s="12">
        <f t="shared" si="52"/>
        <v>157451.29000000097</v>
      </c>
      <c r="Q274" s="51">
        <f t="shared" si="53"/>
        <v>1.0000000000000061E-2</v>
      </c>
      <c r="R274" s="54">
        <f t="shared" si="55"/>
        <v>-64.700000000000045</v>
      </c>
      <c r="S274" s="42">
        <f t="shared" si="56"/>
        <v>-3.2158655996818948E-2</v>
      </c>
      <c r="U274" s="1">
        <f t="shared" si="61"/>
        <v>7988</v>
      </c>
      <c r="V274" s="2"/>
      <c r="W274" s="26"/>
    </row>
    <row r="275" spans="1:23" ht="14.6" x14ac:dyDescent="0.4">
      <c r="A275" s="1">
        <f t="shared" si="62"/>
        <v>268</v>
      </c>
      <c r="B275" s="67">
        <v>6120</v>
      </c>
      <c r="C275" s="67">
        <v>6120</v>
      </c>
      <c r="D275" s="23" t="s">
        <v>285</v>
      </c>
      <c r="E275" s="35">
        <v>1170.7</v>
      </c>
      <c r="F275" s="45">
        <v>7826</v>
      </c>
      <c r="G275" s="60">
        <v>9161898</v>
      </c>
      <c r="H275" s="45">
        <v>0</v>
      </c>
      <c r="I275" s="60">
        <f t="shared" si="57"/>
        <v>9161898</v>
      </c>
      <c r="J275" s="48">
        <v>1149.9000000000001</v>
      </c>
      <c r="K275" s="11">
        <f t="shared" si="54"/>
        <v>7983</v>
      </c>
      <c r="L275" s="11">
        <f t="shared" si="58"/>
        <v>7988</v>
      </c>
      <c r="M275" s="64">
        <f t="shared" si="59"/>
        <v>9185401.2000000011</v>
      </c>
      <c r="N275" s="11">
        <f t="shared" si="51"/>
        <v>68115.779999999329</v>
      </c>
      <c r="O275" s="64">
        <f t="shared" si="60"/>
        <v>9253516.9800000004</v>
      </c>
      <c r="P275" s="12">
        <f t="shared" si="52"/>
        <v>91618.980000000447</v>
      </c>
      <c r="Q275" s="51">
        <f t="shared" si="53"/>
        <v>1.0000000000000049E-2</v>
      </c>
      <c r="R275" s="54"/>
      <c r="S275" s="42"/>
      <c r="U275" s="1">
        <f t="shared" si="61"/>
        <v>7988</v>
      </c>
      <c r="V275" s="2"/>
      <c r="W275" s="26"/>
    </row>
    <row r="276" spans="1:23" ht="14.6" x14ac:dyDescent="0.4">
      <c r="A276" s="1">
        <f t="shared" si="62"/>
        <v>269</v>
      </c>
      <c r="B276" s="67">
        <v>6138</v>
      </c>
      <c r="C276" s="67">
        <v>6138</v>
      </c>
      <c r="D276" s="23" t="s">
        <v>286</v>
      </c>
      <c r="E276" s="35">
        <v>411.1</v>
      </c>
      <c r="F276" s="45">
        <v>7833</v>
      </c>
      <c r="G276" s="60">
        <v>3220146</v>
      </c>
      <c r="H276" s="45">
        <v>0</v>
      </c>
      <c r="I276" s="60">
        <f t="shared" si="57"/>
        <v>3220146</v>
      </c>
      <c r="J276" s="48">
        <v>404</v>
      </c>
      <c r="K276" s="11">
        <f t="shared" si="54"/>
        <v>7990</v>
      </c>
      <c r="L276" s="11">
        <f t="shared" si="58"/>
        <v>7990</v>
      </c>
      <c r="M276" s="64">
        <f t="shared" si="59"/>
        <v>3227960</v>
      </c>
      <c r="N276" s="11">
        <f t="shared" si="51"/>
        <v>24387.459999999963</v>
      </c>
      <c r="O276" s="64">
        <f t="shared" si="60"/>
        <v>3252347.46</v>
      </c>
      <c r="P276" s="12">
        <f t="shared" si="52"/>
        <v>32201.459999999963</v>
      </c>
      <c r="Q276" s="51">
        <f t="shared" si="53"/>
        <v>9.9999999999999881E-3</v>
      </c>
      <c r="R276" s="54">
        <f t="shared" ref="R276:R307" si="63">J276-E276</f>
        <v>-7.1000000000000227</v>
      </c>
      <c r="S276" s="42">
        <f t="shared" ref="S276:S307" si="64">R276/E276</f>
        <v>-1.727073704694727E-2</v>
      </c>
      <c r="U276" s="1">
        <f t="shared" si="61"/>
        <v>7990</v>
      </c>
      <c r="V276" s="2"/>
      <c r="W276" s="26"/>
    </row>
    <row r="277" spans="1:23" ht="14.6" x14ac:dyDescent="0.4">
      <c r="A277" s="1">
        <f t="shared" si="62"/>
        <v>270</v>
      </c>
      <c r="B277" s="67">
        <v>5751</v>
      </c>
      <c r="C277" s="67">
        <v>5751</v>
      </c>
      <c r="D277" s="24" t="s">
        <v>287</v>
      </c>
      <c r="E277" s="36">
        <v>574.20000000000005</v>
      </c>
      <c r="F277" s="46">
        <v>7826</v>
      </c>
      <c r="G277" s="61">
        <v>4493689</v>
      </c>
      <c r="H277" s="46">
        <v>0</v>
      </c>
      <c r="I277" s="61">
        <f t="shared" si="57"/>
        <v>4493689</v>
      </c>
      <c r="J277" s="49">
        <v>612.29999999999995</v>
      </c>
      <c r="K277" s="13">
        <f t="shared" si="54"/>
        <v>7983</v>
      </c>
      <c r="L277" s="13">
        <f t="shared" si="58"/>
        <v>7988</v>
      </c>
      <c r="M277" s="65">
        <f t="shared" si="59"/>
        <v>4891052.3999999994</v>
      </c>
      <c r="N277" s="13">
        <f t="shared" ref="N277:N332" si="65">MAX((G277*1.01)-M277,0)</f>
        <v>0</v>
      </c>
      <c r="O277" s="65">
        <f t="shared" si="60"/>
        <v>4891052.3999999994</v>
      </c>
      <c r="P277" s="14">
        <f t="shared" ref="P277:P332" si="66">O277-I277</f>
        <v>397363.39999999944</v>
      </c>
      <c r="Q277" s="52">
        <f t="shared" ref="Q277:Q332" si="67">P277/I277</f>
        <v>8.8426991721055781E-2</v>
      </c>
      <c r="R277" s="55">
        <f t="shared" si="63"/>
        <v>38.099999999999909</v>
      </c>
      <c r="S277" s="43">
        <f t="shared" si="64"/>
        <v>6.6353187042842057E-2</v>
      </c>
      <c r="U277" s="1">
        <f t="shared" si="61"/>
        <v>7988</v>
      </c>
      <c r="V277" s="2"/>
      <c r="W277" s="26"/>
    </row>
    <row r="278" spans="1:23" ht="14.6" x14ac:dyDescent="0.4">
      <c r="A278" s="1">
        <f t="shared" si="62"/>
        <v>271</v>
      </c>
      <c r="B278" s="67">
        <v>6165</v>
      </c>
      <c r="C278" s="67">
        <v>6165</v>
      </c>
      <c r="D278" s="23" t="s">
        <v>288</v>
      </c>
      <c r="E278" s="35">
        <v>187.1</v>
      </c>
      <c r="F278" s="45">
        <v>7826</v>
      </c>
      <c r="G278" s="60">
        <v>1464245</v>
      </c>
      <c r="H278" s="45">
        <v>54891</v>
      </c>
      <c r="I278" s="60">
        <f t="shared" si="57"/>
        <v>1519136</v>
      </c>
      <c r="J278" s="48">
        <v>198.1</v>
      </c>
      <c r="K278" s="11">
        <f t="shared" si="54"/>
        <v>7983</v>
      </c>
      <c r="L278" s="11">
        <f t="shared" si="58"/>
        <v>7988</v>
      </c>
      <c r="M278" s="64">
        <f t="shared" si="59"/>
        <v>1582422.8</v>
      </c>
      <c r="N278" s="11">
        <f t="shared" si="65"/>
        <v>0</v>
      </c>
      <c r="O278" s="64">
        <f t="shared" si="60"/>
        <v>1582422.8</v>
      </c>
      <c r="P278" s="12">
        <f t="shared" si="66"/>
        <v>63286.800000000047</v>
      </c>
      <c r="Q278" s="51">
        <f t="shared" si="67"/>
        <v>4.1659732900806802E-2</v>
      </c>
      <c r="R278" s="54">
        <f t="shared" si="63"/>
        <v>11</v>
      </c>
      <c r="S278" s="42">
        <f t="shared" si="64"/>
        <v>5.879208979155532E-2</v>
      </c>
      <c r="U278" s="1">
        <f t="shared" si="61"/>
        <v>7988</v>
      </c>
      <c r="V278" s="2"/>
      <c r="W278" s="26"/>
    </row>
    <row r="279" spans="1:23" ht="14.6" x14ac:dyDescent="0.4">
      <c r="A279" s="1">
        <f t="shared" si="62"/>
        <v>272</v>
      </c>
      <c r="B279" s="67">
        <v>6175</v>
      </c>
      <c r="C279" s="67">
        <v>6175</v>
      </c>
      <c r="D279" s="23" t="s">
        <v>289</v>
      </c>
      <c r="E279" s="35">
        <v>574.9</v>
      </c>
      <c r="F279" s="45">
        <v>7826</v>
      </c>
      <c r="G279" s="60">
        <v>4499167</v>
      </c>
      <c r="H279" s="45">
        <v>8888</v>
      </c>
      <c r="I279" s="60">
        <f t="shared" si="57"/>
        <v>4508055</v>
      </c>
      <c r="J279" s="48">
        <v>540</v>
      </c>
      <c r="K279" s="11">
        <f t="shared" si="54"/>
        <v>7983</v>
      </c>
      <c r="L279" s="11">
        <f t="shared" si="58"/>
        <v>7988</v>
      </c>
      <c r="M279" s="64">
        <f t="shared" si="59"/>
        <v>4313520</v>
      </c>
      <c r="N279" s="11">
        <f t="shared" si="65"/>
        <v>230638.66999999993</v>
      </c>
      <c r="O279" s="64">
        <f t="shared" si="60"/>
        <v>4544158.67</v>
      </c>
      <c r="P279" s="12">
        <f t="shared" si="66"/>
        <v>36103.669999999925</v>
      </c>
      <c r="Q279" s="51">
        <f t="shared" si="67"/>
        <v>8.0087022008382604E-3</v>
      </c>
      <c r="R279" s="54">
        <f t="shared" si="63"/>
        <v>-34.899999999999977</v>
      </c>
      <c r="S279" s="42">
        <f t="shared" si="64"/>
        <v>-6.0706209775613112E-2</v>
      </c>
      <c r="U279" s="1">
        <f t="shared" si="61"/>
        <v>7988</v>
      </c>
      <c r="V279" s="2"/>
      <c r="W279" s="26"/>
    </row>
    <row r="280" spans="1:23" ht="14.6" x14ac:dyDescent="0.4">
      <c r="A280" s="1">
        <f t="shared" si="62"/>
        <v>273</v>
      </c>
      <c r="B280" s="67">
        <v>6219</v>
      </c>
      <c r="C280" s="67">
        <v>6219</v>
      </c>
      <c r="D280" s="23" t="s">
        <v>290</v>
      </c>
      <c r="E280" s="35">
        <v>2582.1</v>
      </c>
      <c r="F280" s="45">
        <v>7826</v>
      </c>
      <c r="G280" s="60">
        <v>20207515</v>
      </c>
      <c r="H280" s="45">
        <v>0</v>
      </c>
      <c r="I280" s="60">
        <f t="shared" si="57"/>
        <v>20207515</v>
      </c>
      <c r="J280" s="48">
        <v>2662</v>
      </c>
      <c r="K280" s="11">
        <f t="shared" si="54"/>
        <v>7983</v>
      </c>
      <c r="L280" s="11">
        <f t="shared" si="58"/>
        <v>7988</v>
      </c>
      <c r="M280" s="64">
        <f t="shared" si="59"/>
        <v>21264056</v>
      </c>
      <c r="N280" s="11">
        <f t="shared" si="65"/>
        <v>0</v>
      </c>
      <c r="O280" s="64">
        <f t="shared" si="60"/>
        <v>21264056</v>
      </c>
      <c r="P280" s="12">
        <f t="shared" si="66"/>
        <v>1056541</v>
      </c>
      <c r="Q280" s="51">
        <f t="shared" si="67"/>
        <v>5.2284558492224305E-2</v>
      </c>
      <c r="R280" s="54">
        <f t="shared" si="63"/>
        <v>79.900000000000091</v>
      </c>
      <c r="S280" s="42">
        <f t="shared" si="64"/>
        <v>3.094380542968905E-2</v>
      </c>
      <c r="U280" s="1">
        <f t="shared" si="61"/>
        <v>7988</v>
      </c>
      <c r="V280" s="2"/>
      <c r="W280" s="26"/>
    </row>
    <row r="281" spans="1:23" ht="14.6" x14ac:dyDescent="0.4">
      <c r="A281" s="1">
        <f t="shared" si="62"/>
        <v>274</v>
      </c>
      <c r="B281" s="67">
        <v>6246</v>
      </c>
      <c r="C281" s="67">
        <v>6246</v>
      </c>
      <c r="D281" s="23" t="s">
        <v>291</v>
      </c>
      <c r="E281" s="35">
        <v>145.9</v>
      </c>
      <c r="F281" s="45">
        <v>7966</v>
      </c>
      <c r="G281" s="60">
        <v>1162239</v>
      </c>
      <c r="H281" s="45">
        <v>0</v>
      </c>
      <c r="I281" s="60">
        <f t="shared" si="57"/>
        <v>1162239</v>
      </c>
      <c r="J281" s="48">
        <v>137.1</v>
      </c>
      <c r="K281" s="11">
        <f t="shared" si="54"/>
        <v>8123</v>
      </c>
      <c r="L281" s="11">
        <f t="shared" si="58"/>
        <v>8123</v>
      </c>
      <c r="M281" s="64">
        <f t="shared" si="59"/>
        <v>1113663.3</v>
      </c>
      <c r="N281" s="11">
        <f t="shared" si="65"/>
        <v>60198.089999999851</v>
      </c>
      <c r="O281" s="64">
        <f t="shared" si="60"/>
        <v>1173861.3899999999</v>
      </c>
      <c r="P281" s="12">
        <f t="shared" si="66"/>
        <v>11622.389999999898</v>
      </c>
      <c r="Q281" s="51">
        <f t="shared" si="67"/>
        <v>9.9999999999999117E-3</v>
      </c>
      <c r="R281" s="54">
        <f t="shared" si="63"/>
        <v>-8.8000000000000114</v>
      </c>
      <c r="S281" s="42">
        <f t="shared" si="64"/>
        <v>-6.0315284441398297E-2</v>
      </c>
      <c r="U281" s="1">
        <f t="shared" si="61"/>
        <v>8123</v>
      </c>
      <c r="V281" s="2"/>
      <c r="W281" s="26"/>
    </row>
    <row r="282" spans="1:23" ht="14.6" x14ac:dyDescent="0.4">
      <c r="A282" s="1">
        <f t="shared" si="62"/>
        <v>275</v>
      </c>
      <c r="B282" s="67">
        <v>6273</v>
      </c>
      <c r="C282" s="67">
        <v>6273</v>
      </c>
      <c r="D282" s="24" t="s">
        <v>292</v>
      </c>
      <c r="E282" s="36">
        <v>777.3</v>
      </c>
      <c r="F282" s="46">
        <v>7826</v>
      </c>
      <c r="G282" s="61">
        <v>6083150</v>
      </c>
      <c r="H282" s="46">
        <v>0</v>
      </c>
      <c r="I282" s="61">
        <f t="shared" si="57"/>
        <v>6083150</v>
      </c>
      <c r="J282" s="49">
        <v>759</v>
      </c>
      <c r="K282" s="13">
        <f t="shared" si="54"/>
        <v>7983</v>
      </c>
      <c r="L282" s="13">
        <f t="shared" si="58"/>
        <v>7988</v>
      </c>
      <c r="M282" s="65">
        <f t="shared" si="59"/>
        <v>6062892</v>
      </c>
      <c r="N282" s="13">
        <f t="shared" si="65"/>
        <v>81089.5</v>
      </c>
      <c r="O282" s="65">
        <f t="shared" si="60"/>
        <v>6143981.5</v>
      </c>
      <c r="P282" s="14">
        <f t="shared" si="66"/>
        <v>60831.5</v>
      </c>
      <c r="Q282" s="52">
        <f t="shared" si="67"/>
        <v>0.01</v>
      </c>
      <c r="R282" s="55">
        <f t="shared" si="63"/>
        <v>-18.299999999999955</v>
      </c>
      <c r="S282" s="43">
        <f t="shared" si="64"/>
        <v>-2.3543033577769143E-2</v>
      </c>
      <c r="U282" s="1">
        <f t="shared" si="61"/>
        <v>7988</v>
      </c>
      <c r="V282" s="2"/>
      <c r="W282" s="26"/>
    </row>
    <row r="283" spans="1:23" ht="14.6" x14ac:dyDescent="0.4">
      <c r="A283" s="1">
        <f t="shared" si="62"/>
        <v>276</v>
      </c>
      <c r="B283" s="67">
        <v>6408</v>
      </c>
      <c r="C283" s="67">
        <v>6408</v>
      </c>
      <c r="D283" s="23" t="s">
        <v>293</v>
      </c>
      <c r="E283" s="35">
        <v>809.8</v>
      </c>
      <c r="F283" s="45">
        <v>7842</v>
      </c>
      <c r="G283" s="60">
        <v>6350452</v>
      </c>
      <c r="H283" s="45">
        <v>53336</v>
      </c>
      <c r="I283" s="60">
        <f t="shared" si="57"/>
        <v>6403788</v>
      </c>
      <c r="J283" s="48">
        <v>756.5</v>
      </c>
      <c r="K283" s="11">
        <f t="shared" si="54"/>
        <v>7999</v>
      </c>
      <c r="L283" s="11">
        <f t="shared" si="58"/>
        <v>7999</v>
      </c>
      <c r="M283" s="64">
        <f t="shared" si="59"/>
        <v>6051243.5</v>
      </c>
      <c r="N283" s="11">
        <f t="shared" si="65"/>
        <v>362713.02000000048</v>
      </c>
      <c r="O283" s="64">
        <f t="shared" si="60"/>
        <v>6413956.5200000005</v>
      </c>
      <c r="P283" s="12">
        <f t="shared" si="66"/>
        <v>10168.520000000484</v>
      </c>
      <c r="Q283" s="51">
        <f t="shared" si="67"/>
        <v>1.5878914167677762E-3</v>
      </c>
      <c r="R283" s="54">
        <f t="shared" si="63"/>
        <v>-53.299999999999955</v>
      </c>
      <c r="S283" s="42">
        <f t="shared" si="64"/>
        <v>-6.5818720671770761E-2</v>
      </c>
      <c r="U283" s="1">
        <f t="shared" si="61"/>
        <v>7999</v>
      </c>
      <c r="V283" s="2"/>
      <c r="W283" s="26"/>
    </row>
    <row r="284" spans="1:23" ht="14.6" x14ac:dyDescent="0.4">
      <c r="A284" s="1">
        <f t="shared" si="62"/>
        <v>277</v>
      </c>
      <c r="B284" s="67">
        <v>6453</v>
      </c>
      <c r="C284" s="67">
        <v>6453</v>
      </c>
      <c r="D284" s="23" t="s">
        <v>294</v>
      </c>
      <c r="E284" s="35">
        <v>573.29999999999995</v>
      </c>
      <c r="F284" s="45">
        <v>7826</v>
      </c>
      <c r="G284" s="60">
        <v>4486646</v>
      </c>
      <c r="H284" s="45">
        <v>0</v>
      </c>
      <c r="I284" s="60">
        <f t="shared" si="57"/>
        <v>4486646</v>
      </c>
      <c r="J284" s="48">
        <v>578.70000000000005</v>
      </c>
      <c r="K284" s="11">
        <f t="shared" si="54"/>
        <v>7983</v>
      </c>
      <c r="L284" s="11">
        <f t="shared" si="58"/>
        <v>7988</v>
      </c>
      <c r="M284" s="64">
        <f t="shared" si="59"/>
        <v>4622655.6000000006</v>
      </c>
      <c r="N284" s="11">
        <f t="shared" si="65"/>
        <v>0</v>
      </c>
      <c r="O284" s="64">
        <f t="shared" si="60"/>
        <v>4622655.6000000006</v>
      </c>
      <c r="P284" s="12">
        <f t="shared" si="66"/>
        <v>136009.60000000056</v>
      </c>
      <c r="Q284" s="51">
        <f t="shared" si="67"/>
        <v>3.0314314969355851E-2</v>
      </c>
      <c r="R284" s="54">
        <f t="shared" si="63"/>
        <v>5.4000000000000909</v>
      </c>
      <c r="S284" s="42">
        <f t="shared" si="64"/>
        <v>9.4191522762952923E-3</v>
      </c>
      <c r="U284" s="1">
        <f t="shared" si="61"/>
        <v>7988</v>
      </c>
      <c r="V284" s="2"/>
      <c r="W284" s="26"/>
    </row>
    <row r="285" spans="1:23" ht="14.6" x14ac:dyDescent="0.4">
      <c r="A285" s="1">
        <f t="shared" si="62"/>
        <v>278</v>
      </c>
      <c r="B285" s="67">
        <v>6460</v>
      </c>
      <c r="C285" s="67">
        <v>6460</v>
      </c>
      <c r="D285" s="23" t="s">
        <v>295</v>
      </c>
      <c r="E285" s="35">
        <v>655.5</v>
      </c>
      <c r="F285" s="45">
        <v>7826</v>
      </c>
      <c r="G285" s="60">
        <v>5129943</v>
      </c>
      <c r="H285" s="45">
        <v>0</v>
      </c>
      <c r="I285" s="60">
        <f t="shared" si="57"/>
        <v>5129943</v>
      </c>
      <c r="J285" s="48">
        <v>665.7</v>
      </c>
      <c r="K285" s="11">
        <f t="shared" si="54"/>
        <v>7983</v>
      </c>
      <c r="L285" s="11">
        <f t="shared" si="58"/>
        <v>7988</v>
      </c>
      <c r="M285" s="64">
        <f t="shared" si="59"/>
        <v>5317611.6000000006</v>
      </c>
      <c r="N285" s="11">
        <f t="shared" si="65"/>
        <v>0</v>
      </c>
      <c r="O285" s="64">
        <f t="shared" si="60"/>
        <v>5317611.6000000006</v>
      </c>
      <c r="P285" s="12">
        <f t="shared" si="66"/>
        <v>187668.60000000056</v>
      </c>
      <c r="Q285" s="51">
        <f t="shared" si="67"/>
        <v>3.6582979576966171E-2</v>
      </c>
      <c r="R285" s="54">
        <f t="shared" si="63"/>
        <v>10.200000000000045</v>
      </c>
      <c r="S285" s="42">
        <f t="shared" si="64"/>
        <v>1.5560640732265516E-2</v>
      </c>
      <c r="U285" s="1">
        <f t="shared" si="61"/>
        <v>7988</v>
      </c>
      <c r="V285" s="2"/>
      <c r="W285" s="26"/>
    </row>
    <row r="286" spans="1:23" ht="14.6" x14ac:dyDescent="0.4">
      <c r="A286" s="1">
        <f t="shared" si="62"/>
        <v>279</v>
      </c>
      <c r="B286" s="67">
        <v>6462</v>
      </c>
      <c r="C286" s="67">
        <v>6462</v>
      </c>
      <c r="D286" s="23" t="s">
        <v>296</v>
      </c>
      <c r="E286" s="35">
        <v>256.8</v>
      </c>
      <c r="F286" s="45">
        <v>7826</v>
      </c>
      <c r="G286" s="60">
        <v>2009717</v>
      </c>
      <c r="H286" s="45">
        <v>39960</v>
      </c>
      <c r="I286" s="60">
        <f t="shared" si="57"/>
        <v>2049677</v>
      </c>
      <c r="J286" s="48">
        <v>239.8</v>
      </c>
      <c r="K286" s="11">
        <f t="shared" si="54"/>
        <v>7983</v>
      </c>
      <c r="L286" s="11">
        <f t="shared" si="58"/>
        <v>7988</v>
      </c>
      <c r="M286" s="64">
        <f t="shared" si="59"/>
        <v>1915522.4000000001</v>
      </c>
      <c r="N286" s="11">
        <f t="shared" si="65"/>
        <v>114291.76999999979</v>
      </c>
      <c r="O286" s="64">
        <f t="shared" si="60"/>
        <v>2029814.17</v>
      </c>
      <c r="P286" s="12">
        <f t="shared" si="66"/>
        <v>-19862.830000000075</v>
      </c>
      <c r="Q286" s="51">
        <f t="shared" si="67"/>
        <v>-9.6907122439292021E-3</v>
      </c>
      <c r="R286" s="54">
        <f t="shared" si="63"/>
        <v>-17</v>
      </c>
      <c r="S286" s="42">
        <f t="shared" si="64"/>
        <v>-6.6199376947040492E-2</v>
      </c>
      <c r="U286" s="1">
        <f t="shared" si="61"/>
        <v>7988</v>
      </c>
      <c r="V286" s="2"/>
      <c r="W286" s="26"/>
    </row>
    <row r="287" spans="1:23" ht="14.6" x14ac:dyDescent="0.4">
      <c r="A287" s="1">
        <f t="shared" si="62"/>
        <v>280</v>
      </c>
      <c r="B287" s="67">
        <v>6471</v>
      </c>
      <c r="C287" s="67">
        <v>6471</v>
      </c>
      <c r="D287" s="24" t="s">
        <v>297</v>
      </c>
      <c r="E287" s="36">
        <v>381.3</v>
      </c>
      <c r="F287" s="46">
        <v>7830</v>
      </c>
      <c r="G287" s="61">
        <v>2985579</v>
      </c>
      <c r="H287" s="46">
        <v>0</v>
      </c>
      <c r="I287" s="61">
        <f t="shared" si="57"/>
        <v>2985579</v>
      </c>
      <c r="J287" s="49">
        <v>383</v>
      </c>
      <c r="K287" s="13">
        <f t="shared" si="54"/>
        <v>7987</v>
      </c>
      <c r="L287" s="13">
        <f t="shared" si="58"/>
        <v>7988</v>
      </c>
      <c r="M287" s="65">
        <f t="shared" si="59"/>
        <v>3059404</v>
      </c>
      <c r="N287" s="13">
        <f t="shared" si="65"/>
        <v>0</v>
      </c>
      <c r="O287" s="65">
        <f t="shared" si="60"/>
        <v>3059404</v>
      </c>
      <c r="P287" s="14">
        <f t="shared" si="66"/>
        <v>73825</v>
      </c>
      <c r="Q287" s="52">
        <f t="shared" si="67"/>
        <v>2.4727196969164107E-2</v>
      </c>
      <c r="R287" s="55">
        <f t="shared" si="63"/>
        <v>1.6999999999999886</v>
      </c>
      <c r="S287" s="43">
        <f t="shared" si="64"/>
        <v>4.4584316810909741E-3</v>
      </c>
      <c r="U287" s="1">
        <f t="shared" si="61"/>
        <v>7988</v>
      </c>
      <c r="V287" s="2"/>
      <c r="W287" s="26"/>
    </row>
    <row r="288" spans="1:23" ht="14.6" x14ac:dyDescent="0.4">
      <c r="A288" s="1">
        <f t="shared" si="62"/>
        <v>281</v>
      </c>
      <c r="B288" s="67">
        <v>6509</v>
      </c>
      <c r="C288" s="67">
        <v>6509</v>
      </c>
      <c r="D288" s="23" t="s">
        <v>298</v>
      </c>
      <c r="E288" s="35">
        <v>356.3</v>
      </c>
      <c r="F288" s="45">
        <v>7958</v>
      </c>
      <c r="G288" s="60">
        <v>2835435</v>
      </c>
      <c r="H288" s="45">
        <v>0</v>
      </c>
      <c r="I288" s="60">
        <f t="shared" si="57"/>
        <v>2835435</v>
      </c>
      <c r="J288" s="48">
        <v>356.9</v>
      </c>
      <c r="K288" s="11">
        <f t="shared" si="54"/>
        <v>8115</v>
      </c>
      <c r="L288" s="11">
        <f t="shared" si="58"/>
        <v>8115</v>
      </c>
      <c r="M288" s="64">
        <f t="shared" si="59"/>
        <v>2896243.5</v>
      </c>
      <c r="N288" s="11">
        <f t="shared" si="65"/>
        <v>0</v>
      </c>
      <c r="O288" s="64">
        <f t="shared" si="60"/>
        <v>2896243.5</v>
      </c>
      <c r="P288" s="12">
        <f t="shared" si="66"/>
        <v>60808.5</v>
      </c>
      <c r="Q288" s="51">
        <f t="shared" si="67"/>
        <v>2.1445915706055686E-2</v>
      </c>
      <c r="R288" s="54">
        <f t="shared" si="63"/>
        <v>0.59999999999996589</v>
      </c>
      <c r="S288" s="42">
        <f t="shared" si="64"/>
        <v>1.683974179062492E-3</v>
      </c>
      <c r="U288" s="1">
        <f t="shared" si="61"/>
        <v>8115</v>
      </c>
      <c r="V288" s="2"/>
      <c r="W288" s="26"/>
    </row>
    <row r="289" spans="1:23" ht="14.6" x14ac:dyDescent="0.4">
      <c r="A289" s="1">
        <f t="shared" si="62"/>
        <v>282</v>
      </c>
      <c r="B289" s="67">
        <v>6512</v>
      </c>
      <c r="C289" s="67">
        <v>6512</v>
      </c>
      <c r="D289" s="25" t="s">
        <v>299</v>
      </c>
      <c r="E289" s="35">
        <v>314.2</v>
      </c>
      <c r="F289" s="45">
        <v>7841</v>
      </c>
      <c r="G289" s="60">
        <v>2463642</v>
      </c>
      <c r="H289" s="45">
        <v>32018</v>
      </c>
      <c r="I289" s="60">
        <f t="shared" si="57"/>
        <v>2495660</v>
      </c>
      <c r="J289" s="48">
        <v>291.8</v>
      </c>
      <c r="K289" s="11">
        <f t="shared" si="54"/>
        <v>7998</v>
      </c>
      <c r="L289" s="11">
        <f t="shared" si="58"/>
        <v>7998</v>
      </c>
      <c r="M289" s="64">
        <f t="shared" si="59"/>
        <v>2333816.4</v>
      </c>
      <c r="N289" s="11">
        <f t="shared" si="65"/>
        <v>154462.02000000002</v>
      </c>
      <c r="O289" s="64">
        <f t="shared" si="60"/>
        <v>2488278.42</v>
      </c>
      <c r="P289" s="12">
        <f t="shared" si="66"/>
        <v>-7381.5800000000745</v>
      </c>
      <c r="Q289" s="51">
        <f t="shared" si="67"/>
        <v>-2.9577666829616513E-3</v>
      </c>
      <c r="R289" s="54">
        <f t="shared" si="63"/>
        <v>-22.399999999999977</v>
      </c>
      <c r="S289" s="42">
        <f t="shared" si="64"/>
        <v>-7.1292170591979565E-2</v>
      </c>
      <c r="U289" s="1">
        <f t="shared" si="61"/>
        <v>7998</v>
      </c>
      <c r="V289" s="2"/>
      <c r="W289" s="26"/>
    </row>
    <row r="290" spans="1:23" ht="14.6" x14ac:dyDescent="0.4">
      <c r="A290" s="1">
        <f t="shared" si="62"/>
        <v>283</v>
      </c>
      <c r="B290" s="67">
        <v>6516</v>
      </c>
      <c r="C290" s="67">
        <v>6516</v>
      </c>
      <c r="D290" s="23" t="s">
        <v>300</v>
      </c>
      <c r="E290" s="35">
        <v>156</v>
      </c>
      <c r="F290" s="45">
        <v>7966</v>
      </c>
      <c r="G290" s="60">
        <v>1242696</v>
      </c>
      <c r="H290" s="45">
        <v>13744</v>
      </c>
      <c r="I290" s="60">
        <f t="shared" si="57"/>
        <v>1256440</v>
      </c>
      <c r="J290" s="48">
        <v>162</v>
      </c>
      <c r="K290" s="11">
        <f t="shared" si="54"/>
        <v>8123</v>
      </c>
      <c r="L290" s="11">
        <f t="shared" si="58"/>
        <v>8123</v>
      </c>
      <c r="M290" s="64">
        <f t="shared" si="59"/>
        <v>1315926</v>
      </c>
      <c r="N290" s="11">
        <f t="shared" si="65"/>
        <v>0</v>
      </c>
      <c r="O290" s="64">
        <f t="shared" si="60"/>
        <v>1315926</v>
      </c>
      <c r="P290" s="12">
        <f t="shared" si="66"/>
        <v>59486</v>
      </c>
      <c r="Q290" s="51">
        <f t="shared" si="67"/>
        <v>4.7344879182452004E-2</v>
      </c>
      <c r="R290" s="54">
        <f t="shared" si="63"/>
        <v>6</v>
      </c>
      <c r="S290" s="42">
        <f t="shared" si="64"/>
        <v>3.8461538461538464E-2</v>
      </c>
      <c r="U290" s="1">
        <f t="shared" si="61"/>
        <v>8123</v>
      </c>
      <c r="V290" s="2"/>
      <c r="W290" s="26"/>
    </row>
    <row r="291" spans="1:23" ht="14.6" x14ac:dyDescent="0.4">
      <c r="A291" s="1">
        <f t="shared" si="62"/>
        <v>284</v>
      </c>
      <c r="B291" s="67">
        <v>6534</v>
      </c>
      <c r="C291" s="67">
        <v>6534</v>
      </c>
      <c r="D291" s="23" t="s">
        <v>301</v>
      </c>
      <c r="E291" s="35">
        <v>734.3</v>
      </c>
      <c r="F291" s="45">
        <v>7826</v>
      </c>
      <c r="G291" s="60">
        <v>5746632</v>
      </c>
      <c r="H291" s="45">
        <v>150238</v>
      </c>
      <c r="I291" s="60">
        <f t="shared" si="57"/>
        <v>5896870</v>
      </c>
      <c r="J291" s="48">
        <v>725.2</v>
      </c>
      <c r="K291" s="11">
        <f t="shared" si="54"/>
        <v>7983</v>
      </c>
      <c r="L291" s="11">
        <f t="shared" si="58"/>
        <v>7988</v>
      </c>
      <c r="M291" s="64">
        <f t="shared" si="59"/>
        <v>5792897.6000000006</v>
      </c>
      <c r="N291" s="11">
        <f t="shared" si="65"/>
        <v>11200.719999999739</v>
      </c>
      <c r="O291" s="64">
        <f t="shared" si="60"/>
        <v>5804098.3200000003</v>
      </c>
      <c r="P291" s="12">
        <f t="shared" si="66"/>
        <v>-92771.679999999702</v>
      </c>
      <c r="Q291" s="51">
        <f t="shared" si="67"/>
        <v>-1.573235970947294E-2</v>
      </c>
      <c r="R291" s="54">
        <f t="shared" si="63"/>
        <v>-9.0999999999999091</v>
      </c>
      <c r="S291" s="42">
        <f t="shared" si="64"/>
        <v>-1.2392755004766321E-2</v>
      </c>
      <c r="U291" s="1">
        <f t="shared" si="61"/>
        <v>7988</v>
      </c>
      <c r="V291" s="2"/>
      <c r="W291" s="26"/>
    </row>
    <row r="292" spans="1:23" ht="14.6" x14ac:dyDescent="0.4">
      <c r="A292" s="1">
        <f t="shared" si="62"/>
        <v>285</v>
      </c>
      <c r="B292" s="67">
        <v>1935</v>
      </c>
      <c r="C292" s="67">
        <v>6536</v>
      </c>
      <c r="D292" s="24" t="s">
        <v>302</v>
      </c>
      <c r="E292" s="36">
        <v>944.8</v>
      </c>
      <c r="F292" s="46">
        <v>7873</v>
      </c>
      <c r="G292" s="61">
        <v>7438410</v>
      </c>
      <c r="H292" s="46">
        <v>52731</v>
      </c>
      <c r="I292" s="61">
        <f t="shared" si="57"/>
        <v>7491141</v>
      </c>
      <c r="J292" s="49">
        <v>908.9</v>
      </c>
      <c r="K292" s="13">
        <f t="shared" si="54"/>
        <v>8030</v>
      </c>
      <c r="L292" s="13">
        <f t="shared" si="58"/>
        <v>8030</v>
      </c>
      <c r="M292" s="65">
        <f t="shared" si="59"/>
        <v>7298467</v>
      </c>
      <c r="N292" s="13">
        <f t="shared" si="65"/>
        <v>214327.09999999963</v>
      </c>
      <c r="O292" s="65">
        <f t="shared" si="60"/>
        <v>7512794.0999999996</v>
      </c>
      <c r="P292" s="14">
        <f t="shared" si="66"/>
        <v>21653.099999999627</v>
      </c>
      <c r="Q292" s="52">
        <f t="shared" si="67"/>
        <v>2.8904942518101885E-3</v>
      </c>
      <c r="R292" s="55">
        <f t="shared" si="63"/>
        <v>-35.899999999999977</v>
      </c>
      <c r="S292" s="43">
        <f t="shared" si="64"/>
        <v>-3.7997459779847566E-2</v>
      </c>
      <c r="U292" s="1">
        <f t="shared" si="61"/>
        <v>8030</v>
      </c>
      <c r="V292" s="2"/>
      <c r="W292" s="26"/>
    </row>
    <row r="293" spans="1:23" ht="14.6" x14ac:dyDescent="0.4">
      <c r="A293" s="1">
        <f t="shared" si="62"/>
        <v>286</v>
      </c>
      <c r="B293" s="67">
        <v>6561</v>
      </c>
      <c r="C293" s="67">
        <v>6561</v>
      </c>
      <c r="D293" s="23" t="s">
        <v>303</v>
      </c>
      <c r="E293" s="35">
        <v>363.5</v>
      </c>
      <c r="F293" s="45">
        <v>7826</v>
      </c>
      <c r="G293" s="60">
        <v>2844751</v>
      </c>
      <c r="H293" s="45">
        <v>131059</v>
      </c>
      <c r="I293" s="60">
        <f t="shared" si="57"/>
        <v>2975810</v>
      </c>
      <c r="J293" s="48">
        <v>364.7</v>
      </c>
      <c r="K293" s="11">
        <f t="shared" si="54"/>
        <v>7983</v>
      </c>
      <c r="L293" s="11">
        <f t="shared" si="58"/>
        <v>7988</v>
      </c>
      <c r="M293" s="64">
        <f t="shared" si="59"/>
        <v>2913223.6</v>
      </c>
      <c r="N293" s="11">
        <f t="shared" si="65"/>
        <v>0</v>
      </c>
      <c r="O293" s="64">
        <f t="shared" si="60"/>
        <v>2913223.6</v>
      </c>
      <c r="P293" s="12">
        <f t="shared" si="66"/>
        <v>-62586.399999999907</v>
      </c>
      <c r="Q293" s="51">
        <f t="shared" si="67"/>
        <v>-2.1031719094969068E-2</v>
      </c>
      <c r="R293" s="54">
        <f t="shared" si="63"/>
        <v>1.1999999999999886</v>
      </c>
      <c r="S293" s="42">
        <f t="shared" si="64"/>
        <v>3.3012379642365576E-3</v>
      </c>
      <c r="U293" s="1">
        <f t="shared" si="61"/>
        <v>7988</v>
      </c>
      <c r="V293" s="2"/>
      <c r="W293" s="26"/>
    </row>
    <row r="294" spans="1:23" ht="14.6" x14ac:dyDescent="0.4">
      <c r="A294" s="1">
        <f t="shared" si="62"/>
        <v>287</v>
      </c>
      <c r="B294" s="67">
        <v>6579</v>
      </c>
      <c r="C294" s="67">
        <v>6579</v>
      </c>
      <c r="D294" s="23" t="s">
        <v>304</v>
      </c>
      <c r="E294" s="35">
        <v>3441.5</v>
      </c>
      <c r="F294" s="45">
        <v>7826</v>
      </c>
      <c r="G294" s="60">
        <v>26933179</v>
      </c>
      <c r="H294" s="45">
        <v>0</v>
      </c>
      <c r="I294" s="60">
        <f t="shared" si="57"/>
        <v>26933179</v>
      </c>
      <c r="J294" s="48">
        <v>3457.3</v>
      </c>
      <c r="K294" s="11">
        <f t="shared" si="54"/>
        <v>7983</v>
      </c>
      <c r="L294" s="11">
        <f t="shared" si="58"/>
        <v>7988</v>
      </c>
      <c r="M294" s="64">
        <f t="shared" si="59"/>
        <v>27616912.400000002</v>
      </c>
      <c r="N294" s="11">
        <f t="shared" si="65"/>
        <v>0</v>
      </c>
      <c r="O294" s="64">
        <f t="shared" si="60"/>
        <v>27616912.400000002</v>
      </c>
      <c r="P294" s="12">
        <f t="shared" si="66"/>
        <v>683733.40000000224</v>
      </c>
      <c r="Q294" s="51">
        <f t="shared" si="67"/>
        <v>2.5386286557557956E-2</v>
      </c>
      <c r="R294" s="54">
        <f t="shared" si="63"/>
        <v>15.800000000000182</v>
      </c>
      <c r="S294" s="42">
        <f t="shared" si="64"/>
        <v>4.5910213569664918E-3</v>
      </c>
      <c r="U294" s="1">
        <f t="shared" si="61"/>
        <v>7988</v>
      </c>
      <c r="V294" s="2"/>
      <c r="W294" s="26"/>
    </row>
    <row r="295" spans="1:23" ht="14.6" x14ac:dyDescent="0.4">
      <c r="A295" s="1">
        <f t="shared" si="62"/>
        <v>288</v>
      </c>
      <c r="B295" s="67">
        <v>6592</v>
      </c>
      <c r="C295" s="67">
        <v>6592</v>
      </c>
      <c r="D295" s="23" t="s">
        <v>344</v>
      </c>
      <c r="E295" s="35">
        <v>959.7</v>
      </c>
      <c r="F295" s="45">
        <v>7826</v>
      </c>
      <c r="G295" s="60">
        <v>7510612</v>
      </c>
      <c r="H295" s="45">
        <v>0</v>
      </c>
      <c r="I295" s="60">
        <f t="shared" si="57"/>
        <v>7510612</v>
      </c>
      <c r="J295" s="48">
        <v>952.3</v>
      </c>
      <c r="K295" s="11">
        <f t="shared" si="54"/>
        <v>7983</v>
      </c>
      <c r="L295" s="11">
        <f t="shared" si="58"/>
        <v>7988</v>
      </c>
      <c r="M295" s="64">
        <f t="shared" si="59"/>
        <v>7606972.3999999994</v>
      </c>
      <c r="N295" s="11">
        <f t="shared" si="65"/>
        <v>0</v>
      </c>
      <c r="O295" s="64">
        <f t="shared" si="60"/>
        <v>7606972.3999999994</v>
      </c>
      <c r="P295" s="12">
        <f t="shared" si="66"/>
        <v>96360.399999999441</v>
      </c>
      <c r="Q295" s="51">
        <f t="shared" si="67"/>
        <v>1.2829899880329251E-2</v>
      </c>
      <c r="R295" s="54">
        <f t="shared" si="63"/>
        <v>-7.4000000000000909</v>
      </c>
      <c r="S295" s="42">
        <f t="shared" si="64"/>
        <v>-7.7107429405023345E-3</v>
      </c>
      <c r="U295" s="1">
        <f t="shared" si="61"/>
        <v>7988</v>
      </c>
      <c r="V295" s="2"/>
      <c r="W295" s="26"/>
    </row>
    <row r="296" spans="1:23" ht="14.6" x14ac:dyDescent="0.4">
      <c r="A296" s="1">
        <f t="shared" si="62"/>
        <v>289</v>
      </c>
      <c r="B296" s="67">
        <v>6615</v>
      </c>
      <c r="C296" s="67">
        <v>6615</v>
      </c>
      <c r="D296" s="23" t="s">
        <v>305</v>
      </c>
      <c r="E296" s="35">
        <v>935.9</v>
      </c>
      <c r="F296" s="45">
        <v>7826</v>
      </c>
      <c r="G296" s="60">
        <v>7324353</v>
      </c>
      <c r="H296" s="45">
        <v>0</v>
      </c>
      <c r="I296" s="60">
        <f t="shared" si="57"/>
        <v>7324353</v>
      </c>
      <c r="J296" s="48">
        <v>960.5</v>
      </c>
      <c r="K296" s="11">
        <f t="shared" si="54"/>
        <v>7983</v>
      </c>
      <c r="L296" s="11">
        <f t="shared" si="58"/>
        <v>7988</v>
      </c>
      <c r="M296" s="64">
        <f t="shared" si="59"/>
        <v>7672474</v>
      </c>
      <c r="N296" s="11">
        <f t="shared" si="65"/>
        <v>0</v>
      </c>
      <c r="O296" s="64">
        <f t="shared" si="60"/>
        <v>7672474</v>
      </c>
      <c r="P296" s="12">
        <f t="shared" si="66"/>
        <v>348121</v>
      </c>
      <c r="Q296" s="51">
        <f t="shared" si="67"/>
        <v>4.7529249341204609E-2</v>
      </c>
      <c r="R296" s="54">
        <f t="shared" si="63"/>
        <v>24.600000000000023</v>
      </c>
      <c r="S296" s="42">
        <f t="shared" si="64"/>
        <v>2.6284859493535657E-2</v>
      </c>
      <c r="U296" s="1">
        <f t="shared" si="61"/>
        <v>7988</v>
      </c>
      <c r="V296" s="2"/>
      <c r="W296" s="26"/>
    </row>
    <row r="297" spans="1:23" ht="14.6" x14ac:dyDescent="0.4">
      <c r="A297" s="1">
        <f t="shared" si="62"/>
        <v>290</v>
      </c>
      <c r="B297" s="67">
        <v>6651</v>
      </c>
      <c r="C297" s="67">
        <v>6651</v>
      </c>
      <c r="D297" s="24" t="s">
        <v>306</v>
      </c>
      <c r="E297" s="36">
        <v>282</v>
      </c>
      <c r="F297" s="46">
        <v>7826</v>
      </c>
      <c r="G297" s="61">
        <v>2206932</v>
      </c>
      <c r="H297" s="46">
        <v>192069</v>
      </c>
      <c r="I297" s="61">
        <f t="shared" si="57"/>
        <v>2399001</v>
      </c>
      <c r="J297" s="49">
        <v>272</v>
      </c>
      <c r="K297" s="13">
        <f t="shared" si="54"/>
        <v>7983</v>
      </c>
      <c r="L297" s="13">
        <f t="shared" si="58"/>
        <v>7988</v>
      </c>
      <c r="M297" s="65">
        <f t="shared" si="59"/>
        <v>2172736</v>
      </c>
      <c r="N297" s="13">
        <f t="shared" si="65"/>
        <v>56265.319999999832</v>
      </c>
      <c r="O297" s="65">
        <f t="shared" si="60"/>
        <v>2229001.3199999998</v>
      </c>
      <c r="P297" s="14">
        <f t="shared" si="66"/>
        <v>-169999.68000000017</v>
      </c>
      <c r="Q297" s="52">
        <f t="shared" si="67"/>
        <v>-7.0862696597458766E-2</v>
      </c>
      <c r="R297" s="55">
        <f t="shared" si="63"/>
        <v>-10</v>
      </c>
      <c r="S297" s="43">
        <f t="shared" si="64"/>
        <v>-3.5460992907801421E-2</v>
      </c>
      <c r="U297" s="1">
        <f t="shared" si="61"/>
        <v>7988</v>
      </c>
      <c r="V297" s="2"/>
      <c r="W297" s="26"/>
    </row>
    <row r="298" spans="1:23" ht="14.6" x14ac:dyDescent="0.4">
      <c r="A298" s="1">
        <f t="shared" si="62"/>
        <v>291</v>
      </c>
      <c r="B298" s="67">
        <v>6660</v>
      </c>
      <c r="C298" s="67">
        <v>6660</v>
      </c>
      <c r="D298" s="23" t="s">
        <v>307</v>
      </c>
      <c r="E298" s="35">
        <v>1612.4</v>
      </c>
      <c r="F298" s="45">
        <v>7826</v>
      </c>
      <c r="G298" s="60">
        <v>12618642</v>
      </c>
      <c r="H298" s="45">
        <v>0</v>
      </c>
      <c r="I298" s="60">
        <f t="shared" si="57"/>
        <v>12618642</v>
      </c>
      <c r="J298" s="48">
        <v>1625</v>
      </c>
      <c r="K298" s="11">
        <f t="shared" si="54"/>
        <v>7983</v>
      </c>
      <c r="L298" s="11">
        <f t="shared" si="58"/>
        <v>7988</v>
      </c>
      <c r="M298" s="64">
        <f t="shared" si="59"/>
        <v>12980500</v>
      </c>
      <c r="N298" s="11">
        <f t="shared" si="65"/>
        <v>0</v>
      </c>
      <c r="O298" s="64">
        <f t="shared" si="60"/>
        <v>12980500</v>
      </c>
      <c r="P298" s="12">
        <f t="shared" si="66"/>
        <v>361858</v>
      </c>
      <c r="Q298" s="51">
        <f t="shared" si="67"/>
        <v>2.8676461381502066E-2</v>
      </c>
      <c r="R298" s="54">
        <f t="shared" si="63"/>
        <v>12.599999999999909</v>
      </c>
      <c r="S298" s="42">
        <f t="shared" si="64"/>
        <v>7.8144381046886067E-3</v>
      </c>
      <c r="U298" s="1">
        <f t="shared" si="61"/>
        <v>7988</v>
      </c>
      <c r="V298" s="2"/>
      <c r="W298" s="26"/>
    </row>
    <row r="299" spans="1:23" ht="14.6" x14ac:dyDescent="0.4">
      <c r="A299" s="1">
        <f t="shared" si="62"/>
        <v>292</v>
      </c>
      <c r="B299" s="67">
        <v>6700</v>
      </c>
      <c r="C299" s="67">
        <v>6700</v>
      </c>
      <c r="D299" s="23" t="s">
        <v>308</v>
      </c>
      <c r="E299" s="35">
        <v>459.6</v>
      </c>
      <c r="F299" s="45">
        <v>7915</v>
      </c>
      <c r="G299" s="60">
        <v>3637734</v>
      </c>
      <c r="H299" s="45">
        <v>180193</v>
      </c>
      <c r="I299" s="60">
        <f t="shared" si="57"/>
        <v>3817927</v>
      </c>
      <c r="J299" s="48">
        <v>482.9</v>
      </c>
      <c r="K299" s="11">
        <f t="shared" si="54"/>
        <v>8072</v>
      </c>
      <c r="L299" s="11">
        <f t="shared" si="58"/>
        <v>8072</v>
      </c>
      <c r="M299" s="64">
        <f t="shared" si="59"/>
        <v>3897968.8</v>
      </c>
      <c r="N299" s="11">
        <f t="shared" si="65"/>
        <v>0</v>
      </c>
      <c r="O299" s="64">
        <f t="shared" si="60"/>
        <v>3897968.8</v>
      </c>
      <c r="P299" s="12">
        <f t="shared" si="66"/>
        <v>80041.799999999814</v>
      </c>
      <c r="Q299" s="51">
        <f t="shared" si="67"/>
        <v>2.0964727717423567E-2</v>
      </c>
      <c r="R299" s="54">
        <f t="shared" si="63"/>
        <v>23.299999999999955</v>
      </c>
      <c r="S299" s="42">
        <f t="shared" si="64"/>
        <v>5.0696257615317569E-2</v>
      </c>
      <c r="U299" s="1">
        <f t="shared" si="61"/>
        <v>8072</v>
      </c>
      <c r="V299" s="2"/>
      <c r="W299" s="26"/>
    </row>
    <row r="300" spans="1:23" ht="14.6" x14ac:dyDescent="0.4">
      <c r="A300" s="1">
        <f t="shared" si="62"/>
        <v>293</v>
      </c>
      <c r="B300" s="67">
        <v>6759</v>
      </c>
      <c r="C300" s="67">
        <v>6759</v>
      </c>
      <c r="D300" s="23" t="s">
        <v>309</v>
      </c>
      <c r="E300" s="35">
        <v>506.8</v>
      </c>
      <c r="F300" s="45">
        <v>7826</v>
      </c>
      <c r="G300" s="60">
        <v>3966217</v>
      </c>
      <c r="H300" s="45">
        <v>154728</v>
      </c>
      <c r="I300" s="60">
        <f t="shared" si="57"/>
        <v>4120945</v>
      </c>
      <c r="J300" s="48">
        <v>523.29999999999995</v>
      </c>
      <c r="K300" s="11">
        <f t="shared" si="54"/>
        <v>7983</v>
      </c>
      <c r="L300" s="11">
        <f t="shared" si="58"/>
        <v>7988</v>
      </c>
      <c r="M300" s="64">
        <f t="shared" si="59"/>
        <v>4180120.3999999994</v>
      </c>
      <c r="N300" s="11">
        <f t="shared" si="65"/>
        <v>0</v>
      </c>
      <c r="O300" s="64">
        <f t="shared" si="60"/>
        <v>4180120.3999999994</v>
      </c>
      <c r="P300" s="12">
        <f t="shared" si="66"/>
        <v>59175.399999999441</v>
      </c>
      <c r="Q300" s="51">
        <f t="shared" si="67"/>
        <v>1.4359667503448709E-2</v>
      </c>
      <c r="R300" s="54">
        <f t="shared" si="63"/>
        <v>16.499999999999943</v>
      </c>
      <c r="S300" s="42">
        <f t="shared" si="64"/>
        <v>3.2557221783741007E-2</v>
      </c>
      <c r="U300" s="1">
        <f t="shared" si="61"/>
        <v>7988</v>
      </c>
      <c r="V300" s="2"/>
      <c r="W300" s="26"/>
    </row>
    <row r="301" spans="1:23" ht="14.6" x14ac:dyDescent="0.4">
      <c r="A301" s="1">
        <f t="shared" si="62"/>
        <v>294</v>
      </c>
      <c r="B301" s="67">
        <v>6762</v>
      </c>
      <c r="C301" s="67">
        <v>6762</v>
      </c>
      <c r="D301" s="23" t="s">
        <v>310</v>
      </c>
      <c r="E301" s="35">
        <v>639.9</v>
      </c>
      <c r="F301" s="45">
        <v>7837</v>
      </c>
      <c r="G301" s="60">
        <v>5014896</v>
      </c>
      <c r="H301" s="45">
        <v>64166</v>
      </c>
      <c r="I301" s="60">
        <f t="shared" si="57"/>
        <v>5079062</v>
      </c>
      <c r="J301" s="48">
        <v>586.1</v>
      </c>
      <c r="K301" s="11">
        <f t="shared" si="54"/>
        <v>7994</v>
      </c>
      <c r="L301" s="11">
        <f t="shared" si="58"/>
        <v>7994</v>
      </c>
      <c r="M301" s="64">
        <f t="shared" si="59"/>
        <v>4685283.4000000004</v>
      </c>
      <c r="N301" s="11">
        <f t="shared" si="65"/>
        <v>379761.55999999959</v>
      </c>
      <c r="O301" s="64">
        <f t="shared" si="60"/>
        <v>5065044.96</v>
      </c>
      <c r="P301" s="12">
        <f t="shared" si="66"/>
        <v>-14017.040000000037</v>
      </c>
      <c r="Q301" s="51">
        <f t="shared" si="67"/>
        <v>-2.7597694219917059E-3</v>
      </c>
      <c r="R301" s="54">
        <f t="shared" si="63"/>
        <v>-53.799999999999955</v>
      </c>
      <c r="S301" s="42">
        <f t="shared" si="64"/>
        <v>-8.407563681825278E-2</v>
      </c>
      <c r="U301" s="1">
        <f t="shared" si="61"/>
        <v>7994</v>
      </c>
      <c r="V301" s="2"/>
      <c r="W301" s="26"/>
    </row>
    <row r="302" spans="1:23" ht="14.6" x14ac:dyDescent="0.4">
      <c r="A302" s="1">
        <f t="shared" si="62"/>
        <v>295</v>
      </c>
      <c r="B302" s="67">
        <v>6768</v>
      </c>
      <c r="C302" s="67">
        <v>6768</v>
      </c>
      <c r="D302" s="24" t="s">
        <v>311</v>
      </c>
      <c r="E302" s="36">
        <v>1648</v>
      </c>
      <c r="F302" s="46">
        <v>7826</v>
      </c>
      <c r="G302" s="61">
        <v>12897248</v>
      </c>
      <c r="H302" s="46">
        <v>0</v>
      </c>
      <c r="I302" s="61">
        <f t="shared" si="57"/>
        <v>12897248</v>
      </c>
      <c r="J302" s="49">
        <v>1610.1</v>
      </c>
      <c r="K302" s="13">
        <f t="shared" si="54"/>
        <v>7983</v>
      </c>
      <c r="L302" s="13">
        <f t="shared" si="58"/>
        <v>7988</v>
      </c>
      <c r="M302" s="65">
        <f t="shared" si="59"/>
        <v>12861478.799999999</v>
      </c>
      <c r="N302" s="13">
        <f t="shared" si="65"/>
        <v>164741.68000000156</v>
      </c>
      <c r="O302" s="65">
        <f t="shared" si="60"/>
        <v>13026220.48</v>
      </c>
      <c r="P302" s="14">
        <f t="shared" si="66"/>
        <v>128972.48000000045</v>
      </c>
      <c r="Q302" s="52">
        <f t="shared" si="67"/>
        <v>1.0000000000000035E-2</v>
      </c>
      <c r="R302" s="55">
        <f t="shared" si="63"/>
        <v>-37.900000000000091</v>
      </c>
      <c r="S302" s="43">
        <f t="shared" si="64"/>
        <v>-2.2997572815534037E-2</v>
      </c>
      <c r="U302" s="1">
        <f t="shared" si="61"/>
        <v>7988</v>
      </c>
      <c r="V302" s="2"/>
      <c r="W302" s="26"/>
    </row>
    <row r="303" spans="1:23" ht="14.6" x14ac:dyDescent="0.4">
      <c r="A303" s="1">
        <f t="shared" si="62"/>
        <v>296</v>
      </c>
      <c r="B303" s="67">
        <v>6795</v>
      </c>
      <c r="C303" s="67">
        <v>6795</v>
      </c>
      <c r="D303" s="23" t="s">
        <v>312</v>
      </c>
      <c r="E303" s="35">
        <v>10731.7</v>
      </c>
      <c r="F303" s="45">
        <v>7826</v>
      </c>
      <c r="G303" s="60">
        <v>83986284</v>
      </c>
      <c r="H303" s="45">
        <v>0</v>
      </c>
      <c r="I303" s="60">
        <f t="shared" si="57"/>
        <v>83986284</v>
      </c>
      <c r="J303" s="48">
        <v>10812.4</v>
      </c>
      <c r="K303" s="11">
        <f t="shared" si="54"/>
        <v>7983</v>
      </c>
      <c r="L303" s="11">
        <f t="shared" si="58"/>
        <v>7988</v>
      </c>
      <c r="M303" s="64">
        <f t="shared" si="59"/>
        <v>86369451.200000003</v>
      </c>
      <c r="N303" s="11">
        <f t="shared" si="65"/>
        <v>0</v>
      </c>
      <c r="O303" s="64">
        <f t="shared" si="60"/>
        <v>86369451.200000003</v>
      </c>
      <c r="P303" s="12">
        <f t="shared" si="66"/>
        <v>2383167.200000003</v>
      </c>
      <c r="Q303" s="51">
        <f t="shared" si="67"/>
        <v>2.837567143701706E-2</v>
      </c>
      <c r="R303" s="54">
        <f t="shared" si="63"/>
        <v>80.699999999998909</v>
      </c>
      <c r="S303" s="42">
        <f t="shared" si="64"/>
        <v>7.519777854393889E-3</v>
      </c>
      <c r="U303" s="1">
        <f t="shared" si="61"/>
        <v>7988</v>
      </c>
      <c r="V303" s="2"/>
      <c r="W303" s="26"/>
    </row>
    <row r="304" spans="1:23" ht="14.6" x14ac:dyDescent="0.4">
      <c r="A304" s="1">
        <f t="shared" si="62"/>
        <v>297</v>
      </c>
      <c r="B304" s="67">
        <v>6822</v>
      </c>
      <c r="C304" s="67">
        <v>6822</v>
      </c>
      <c r="D304" s="23" t="s">
        <v>313</v>
      </c>
      <c r="E304" s="35">
        <v>13674</v>
      </c>
      <c r="F304" s="45">
        <v>7826</v>
      </c>
      <c r="G304" s="60">
        <v>107012724</v>
      </c>
      <c r="H304" s="45">
        <v>0</v>
      </c>
      <c r="I304" s="60">
        <f t="shared" si="57"/>
        <v>107012724</v>
      </c>
      <c r="J304" s="48">
        <v>14016.7</v>
      </c>
      <c r="K304" s="11">
        <f t="shared" si="54"/>
        <v>7983</v>
      </c>
      <c r="L304" s="11">
        <f t="shared" si="58"/>
        <v>7988</v>
      </c>
      <c r="M304" s="64">
        <f t="shared" si="59"/>
        <v>111965399.60000001</v>
      </c>
      <c r="N304" s="11">
        <f t="shared" si="65"/>
        <v>0</v>
      </c>
      <c r="O304" s="64">
        <f t="shared" si="60"/>
        <v>111965399.60000001</v>
      </c>
      <c r="P304" s="12">
        <f t="shared" si="66"/>
        <v>4952675.6000000089</v>
      </c>
      <c r="Q304" s="51">
        <f t="shared" si="67"/>
        <v>4.6281184282347669E-2</v>
      </c>
      <c r="R304" s="54">
        <f t="shared" si="63"/>
        <v>342.70000000000073</v>
      </c>
      <c r="S304" s="42">
        <f t="shared" si="64"/>
        <v>2.5062161766856862E-2</v>
      </c>
      <c r="U304" s="1">
        <f t="shared" si="61"/>
        <v>7988</v>
      </c>
      <c r="V304" s="2"/>
      <c r="W304" s="26"/>
    </row>
    <row r="305" spans="1:23" ht="14.6" x14ac:dyDescent="0.4">
      <c r="A305" s="1">
        <f t="shared" si="62"/>
        <v>298</v>
      </c>
      <c r="B305" s="67">
        <v>6840</v>
      </c>
      <c r="C305" s="67">
        <v>6840</v>
      </c>
      <c r="D305" s="23" t="s">
        <v>314</v>
      </c>
      <c r="E305" s="35">
        <v>2183.6999999999998</v>
      </c>
      <c r="F305" s="45">
        <v>7826</v>
      </c>
      <c r="G305" s="60">
        <v>17089636</v>
      </c>
      <c r="H305" s="45">
        <v>0</v>
      </c>
      <c r="I305" s="60">
        <f t="shared" si="57"/>
        <v>17089636</v>
      </c>
      <c r="J305" s="48">
        <v>2167.6</v>
      </c>
      <c r="K305" s="11">
        <f t="shared" si="54"/>
        <v>7983</v>
      </c>
      <c r="L305" s="11">
        <f t="shared" si="58"/>
        <v>7988</v>
      </c>
      <c r="M305" s="64">
        <f t="shared" si="59"/>
        <v>17314788.800000001</v>
      </c>
      <c r="N305" s="11">
        <f t="shared" si="65"/>
        <v>0</v>
      </c>
      <c r="O305" s="64">
        <f t="shared" si="60"/>
        <v>17314788.800000001</v>
      </c>
      <c r="P305" s="12">
        <f t="shared" si="66"/>
        <v>225152.80000000075</v>
      </c>
      <c r="Q305" s="51">
        <f t="shared" si="67"/>
        <v>1.3174815426144872E-2</v>
      </c>
      <c r="R305" s="54">
        <f t="shared" si="63"/>
        <v>-16.099999999999909</v>
      </c>
      <c r="S305" s="42">
        <f t="shared" si="64"/>
        <v>-7.3728076200942939E-3</v>
      </c>
      <c r="U305" s="1">
        <f t="shared" si="61"/>
        <v>7988</v>
      </c>
      <c r="V305" s="2"/>
      <c r="W305" s="26"/>
    </row>
    <row r="306" spans="1:23" ht="14.6" x14ac:dyDescent="0.4">
      <c r="A306" s="1">
        <f t="shared" si="62"/>
        <v>299</v>
      </c>
      <c r="B306" s="67">
        <v>6854</v>
      </c>
      <c r="C306" s="67">
        <v>6854</v>
      </c>
      <c r="D306" s="23" t="s">
        <v>315</v>
      </c>
      <c r="E306" s="35">
        <v>570.79999999999995</v>
      </c>
      <c r="F306" s="45">
        <v>7826</v>
      </c>
      <c r="G306" s="60">
        <v>4467081</v>
      </c>
      <c r="H306" s="45">
        <v>0</v>
      </c>
      <c r="I306" s="60">
        <f t="shared" si="57"/>
        <v>4467081</v>
      </c>
      <c r="J306" s="48">
        <v>548.4</v>
      </c>
      <c r="K306" s="11">
        <f t="shared" si="54"/>
        <v>7983</v>
      </c>
      <c r="L306" s="11">
        <f t="shared" si="58"/>
        <v>7988</v>
      </c>
      <c r="M306" s="64">
        <f t="shared" si="59"/>
        <v>4380619.2</v>
      </c>
      <c r="N306" s="11">
        <f t="shared" si="65"/>
        <v>131132.6099999994</v>
      </c>
      <c r="O306" s="64">
        <f t="shared" si="60"/>
        <v>4511751.8099999996</v>
      </c>
      <c r="P306" s="12">
        <f t="shared" si="66"/>
        <v>44670.80999999959</v>
      </c>
      <c r="Q306" s="51">
        <f t="shared" si="67"/>
        <v>9.9999999999999083E-3</v>
      </c>
      <c r="R306" s="54">
        <f t="shared" si="63"/>
        <v>-22.399999999999977</v>
      </c>
      <c r="S306" s="42">
        <f t="shared" si="64"/>
        <v>-3.9243167484232622E-2</v>
      </c>
      <c r="U306" s="1">
        <f t="shared" si="61"/>
        <v>7988</v>
      </c>
      <c r="V306" s="2"/>
      <c r="W306" s="26"/>
    </row>
    <row r="307" spans="1:23" ht="14.6" x14ac:dyDescent="0.4">
      <c r="A307" s="1">
        <f t="shared" si="62"/>
        <v>300</v>
      </c>
      <c r="B307" s="67">
        <v>6867</v>
      </c>
      <c r="C307" s="67">
        <v>6867</v>
      </c>
      <c r="D307" s="24" t="s">
        <v>316</v>
      </c>
      <c r="E307" s="36">
        <v>1756.7</v>
      </c>
      <c r="F307" s="46">
        <v>7826</v>
      </c>
      <c r="G307" s="61">
        <v>13747934</v>
      </c>
      <c r="H307" s="46">
        <v>0</v>
      </c>
      <c r="I307" s="61">
        <f t="shared" si="57"/>
        <v>13747934</v>
      </c>
      <c r="J307" s="49">
        <v>1745.2</v>
      </c>
      <c r="K307" s="13">
        <f t="shared" si="54"/>
        <v>7983</v>
      </c>
      <c r="L307" s="13">
        <f t="shared" si="58"/>
        <v>7988</v>
      </c>
      <c r="M307" s="65">
        <f t="shared" si="59"/>
        <v>13940657.6</v>
      </c>
      <c r="N307" s="13">
        <f t="shared" si="65"/>
        <v>0</v>
      </c>
      <c r="O307" s="65">
        <f t="shared" si="60"/>
        <v>13940657.6</v>
      </c>
      <c r="P307" s="14">
        <f t="shared" si="66"/>
        <v>192723.59999999963</v>
      </c>
      <c r="Q307" s="52">
        <f t="shared" si="67"/>
        <v>1.4018368141714938E-2</v>
      </c>
      <c r="R307" s="55">
        <f t="shared" si="63"/>
        <v>-11.5</v>
      </c>
      <c r="S307" s="43">
        <f t="shared" si="64"/>
        <v>-6.5463653441111174E-3</v>
      </c>
      <c r="U307" s="1">
        <f t="shared" si="61"/>
        <v>7988</v>
      </c>
      <c r="V307" s="2"/>
      <c r="W307" s="26"/>
    </row>
    <row r="308" spans="1:23" ht="14.6" x14ac:dyDescent="0.4">
      <c r="A308" s="1">
        <f t="shared" si="62"/>
        <v>301</v>
      </c>
      <c r="B308" s="67">
        <v>6921</v>
      </c>
      <c r="C308" s="67">
        <v>6921</v>
      </c>
      <c r="D308" s="23" t="s">
        <v>317</v>
      </c>
      <c r="E308" s="35">
        <v>340.1</v>
      </c>
      <c r="F308" s="45">
        <v>7843</v>
      </c>
      <c r="G308" s="60">
        <v>2667404</v>
      </c>
      <c r="H308" s="45">
        <v>0</v>
      </c>
      <c r="I308" s="60">
        <f t="shared" si="57"/>
        <v>2667404</v>
      </c>
      <c r="J308" s="48">
        <v>329.2</v>
      </c>
      <c r="K308" s="11">
        <f t="shared" si="54"/>
        <v>8000</v>
      </c>
      <c r="L308" s="11">
        <f t="shared" si="58"/>
        <v>8000</v>
      </c>
      <c r="M308" s="64">
        <f t="shared" si="59"/>
        <v>2633600</v>
      </c>
      <c r="N308" s="11">
        <f t="shared" si="65"/>
        <v>60478.040000000037</v>
      </c>
      <c r="O308" s="64">
        <f t="shared" si="60"/>
        <v>2694078.04</v>
      </c>
      <c r="P308" s="12">
        <f t="shared" si="66"/>
        <v>26674.040000000037</v>
      </c>
      <c r="Q308" s="51">
        <f t="shared" si="67"/>
        <v>1.0000000000000014E-2</v>
      </c>
      <c r="R308" s="54">
        <f t="shared" ref="R308:R332" si="68">J308-E308</f>
        <v>-10.900000000000034</v>
      </c>
      <c r="S308" s="42">
        <f t="shared" ref="S308:S332" si="69">R308/E308</f>
        <v>-3.2049397236107127E-2</v>
      </c>
      <c r="U308" s="1">
        <f t="shared" si="61"/>
        <v>8000</v>
      </c>
      <c r="V308" s="2"/>
      <c r="W308" s="26"/>
    </row>
    <row r="309" spans="1:23" ht="14.6" x14ac:dyDescent="0.4">
      <c r="A309" s="1">
        <f t="shared" si="62"/>
        <v>302</v>
      </c>
      <c r="B309" s="67">
        <v>6930</v>
      </c>
      <c r="C309" s="67">
        <v>6930</v>
      </c>
      <c r="D309" s="23" t="s">
        <v>318</v>
      </c>
      <c r="E309" s="35">
        <v>779.5</v>
      </c>
      <c r="F309" s="45">
        <v>7826</v>
      </c>
      <c r="G309" s="60">
        <v>6100367</v>
      </c>
      <c r="H309" s="45">
        <v>0</v>
      </c>
      <c r="I309" s="60">
        <f t="shared" si="57"/>
        <v>6100367</v>
      </c>
      <c r="J309" s="48">
        <v>795.9</v>
      </c>
      <c r="K309" s="11">
        <f t="shared" si="54"/>
        <v>7983</v>
      </c>
      <c r="L309" s="11">
        <f t="shared" si="58"/>
        <v>7988</v>
      </c>
      <c r="M309" s="64">
        <f t="shared" si="59"/>
        <v>6357649.2000000002</v>
      </c>
      <c r="N309" s="11">
        <f t="shared" si="65"/>
        <v>0</v>
      </c>
      <c r="O309" s="64">
        <f t="shared" si="60"/>
        <v>6357649.2000000002</v>
      </c>
      <c r="P309" s="12">
        <f t="shared" si="66"/>
        <v>257282.20000000019</v>
      </c>
      <c r="Q309" s="51">
        <f t="shared" si="67"/>
        <v>4.2174872429806304E-2</v>
      </c>
      <c r="R309" s="54">
        <f t="shared" si="68"/>
        <v>16.399999999999977</v>
      </c>
      <c r="S309" s="42">
        <f t="shared" si="69"/>
        <v>2.1039127645926848E-2</v>
      </c>
      <c r="U309" s="1">
        <f t="shared" si="61"/>
        <v>7988</v>
      </c>
      <c r="V309" s="2"/>
      <c r="W309" s="26"/>
    </row>
    <row r="310" spans="1:23" ht="14.6" x14ac:dyDescent="0.4">
      <c r="A310" s="1">
        <f t="shared" si="62"/>
        <v>303</v>
      </c>
      <c r="B310" s="67">
        <v>6937</v>
      </c>
      <c r="C310" s="67">
        <v>6937</v>
      </c>
      <c r="D310" s="23" t="s">
        <v>319</v>
      </c>
      <c r="E310" s="35">
        <v>384</v>
      </c>
      <c r="F310" s="45">
        <v>7826</v>
      </c>
      <c r="G310" s="60">
        <v>3005184</v>
      </c>
      <c r="H310" s="45">
        <v>117913</v>
      </c>
      <c r="I310" s="60">
        <f t="shared" si="57"/>
        <v>3123097</v>
      </c>
      <c r="J310" s="48">
        <v>386</v>
      </c>
      <c r="K310" s="11">
        <f t="shared" si="54"/>
        <v>7983</v>
      </c>
      <c r="L310" s="11">
        <f t="shared" si="58"/>
        <v>7988</v>
      </c>
      <c r="M310" s="64">
        <f t="shared" si="59"/>
        <v>3083368</v>
      </c>
      <c r="N310" s="11">
        <f t="shared" si="65"/>
        <v>0</v>
      </c>
      <c r="O310" s="64">
        <f t="shared" si="60"/>
        <v>3083368</v>
      </c>
      <c r="P310" s="12">
        <f t="shared" si="66"/>
        <v>-39729</v>
      </c>
      <c r="Q310" s="51">
        <f t="shared" si="67"/>
        <v>-1.2721026596356117E-2</v>
      </c>
      <c r="R310" s="54">
        <f t="shared" si="68"/>
        <v>2</v>
      </c>
      <c r="S310" s="42">
        <f t="shared" si="69"/>
        <v>5.208333333333333E-3</v>
      </c>
      <c r="U310" s="1">
        <f t="shared" si="61"/>
        <v>7988</v>
      </c>
      <c r="V310" s="2"/>
      <c r="W310" s="26"/>
    </row>
    <row r="311" spans="1:23" ht="14.6" x14ac:dyDescent="0.4">
      <c r="A311" s="1">
        <f t="shared" si="62"/>
        <v>304</v>
      </c>
      <c r="B311" s="67">
        <v>6943</v>
      </c>
      <c r="C311" s="67">
        <v>6943</v>
      </c>
      <c r="D311" s="23" t="s">
        <v>320</v>
      </c>
      <c r="E311" s="35">
        <v>254.3</v>
      </c>
      <c r="F311" s="45">
        <v>7826</v>
      </c>
      <c r="G311" s="60">
        <v>1990152</v>
      </c>
      <c r="H311" s="45">
        <v>78032</v>
      </c>
      <c r="I311" s="60">
        <f t="shared" si="57"/>
        <v>2068184</v>
      </c>
      <c r="J311" s="48">
        <v>265.60000000000002</v>
      </c>
      <c r="K311" s="11">
        <f t="shared" si="54"/>
        <v>7983</v>
      </c>
      <c r="L311" s="11">
        <f t="shared" si="58"/>
        <v>7988</v>
      </c>
      <c r="M311" s="64">
        <f t="shared" si="59"/>
        <v>2121612.8000000003</v>
      </c>
      <c r="N311" s="11">
        <f t="shared" si="65"/>
        <v>0</v>
      </c>
      <c r="O311" s="64">
        <f t="shared" si="60"/>
        <v>2121612.8000000003</v>
      </c>
      <c r="P311" s="12">
        <f t="shared" si="66"/>
        <v>53428.800000000279</v>
      </c>
      <c r="Q311" s="51">
        <f t="shared" si="67"/>
        <v>2.5833678241394518E-2</v>
      </c>
      <c r="R311" s="54">
        <f t="shared" si="68"/>
        <v>11.300000000000011</v>
      </c>
      <c r="S311" s="42">
        <f t="shared" si="69"/>
        <v>4.4435705859221436E-2</v>
      </c>
      <c r="U311" s="1">
        <f t="shared" si="61"/>
        <v>7988</v>
      </c>
      <c r="V311" s="2"/>
      <c r="W311" s="26"/>
    </row>
    <row r="312" spans="1:23" ht="14.6" x14ac:dyDescent="0.4">
      <c r="A312" s="1">
        <f t="shared" si="62"/>
        <v>305</v>
      </c>
      <c r="B312" s="67">
        <v>6264</v>
      </c>
      <c r="C312" s="67">
        <v>6264</v>
      </c>
      <c r="D312" s="24" t="s">
        <v>321</v>
      </c>
      <c r="E312" s="36">
        <v>940.8</v>
      </c>
      <c r="F312" s="46">
        <v>7857</v>
      </c>
      <c r="G312" s="61">
        <v>7391866</v>
      </c>
      <c r="H312" s="46">
        <v>0</v>
      </c>
      <c r="I312" s="61">
        <f t="shared" si="57"/>
        <v>7391866</v>
      </c>
      <c r="J312" s="49">
        <v>954.6</v>
      </c>
      <c r="K312" s="13">
        <f t="shared" si="54"/>
        <v>8014</v>
      </c>
      <c r="L312" s="13">
        <f t="shared" si="58"/>
        <v>8014</v>
      </c>
      <c r="M312" s="65">
        <f t="shared" si="59"/>
        <v>7650164.4000000004</v>
      </c>
      <c r="N312" s="13">
        <f t="shared" si="65"/>
        <v>0</v>
      </c>
      <c r="O312" s="65">
        <f t="shared" si="60"/>
        <v>7650164.4000000004</v>
      </c>
      <c r="P312" s="14">
        <f t="shared" si="66"/>
        <v>258298.40000000037</v>
      </c>
      <c r="Q312" s="52">
        <f t="shared" si="67"/>
        <v>3.4943598815238314E-2</v>
      </c>
      <c r="R312" s="55">
        <f t="shared" si="68"/>
        <v>13.800000000000068</v>
      </c>
      <c r="S312" s="43">
        <f t="shared" si="69"/>
        <v>1.4668367346938849E-2</v>
      </c>
      <c r="U312" s="1">
        <f t="shared" si="61"/>
        <v>8014</v>
      </c>
      <c r="V312" s="2"/>
      <c r="W312" s="26"/>
    </row>
    <row r="313" spans="1:23" ht="14.6" x14ac:dyDescent="0.4">
      <c r="A313" s="1">
        <f t="shared" si="62"/>
        <v>306</v>
      </c>
      <c r="B313" s="67">
        <v>6950</v>
      </c>
      <c r="C313" s="67">
        <v>6950</v>
      </c>
      <c r="D313" s="23" t="s">
        <v>322</v>
      </c>
      <c r="E313" s="35">
        <v>1327.5</v>
      </c>
      <c r="F313" s="45">
        <v>7826</v>
      </c>
      <c r="G313" s="60">
        <v>10389015</v>
      </c>
      <c r="H313" s="45">
        <v>125411</v>
      </c>
      <c r="I313" s="60">
        <f t="shared" si="57"/>
        <v>10514426</v>
      </c>
      <c r="J313" s="48">
        <v>1329.3</v>
      </c>
      <c r="K313" s="11">
        <f t="shared" si="54"/>
        <v>7983</v>
      </c>
      <c r="L313" s="11">
        <f t="shared" si="58"/>
        <v>7988</v>
      </c>
      <c r="M313" s="64">
        <f t="shared" si="59"/>
        <v>10618448.4</v>
      </c>
      <c r="N313" s="11">
        <f t="shared" si="65"/>
        <v>0</v>
      </c>
      <c r="O313" s="64">
        <f t="shared" si="60"/>
        <v>10618448.4</v>
      </c>
      <c r="P313" s="12">
        <f t="shared" si="66"/>
        <v>104022.40000000037</v>
      </c>
      <c r="Q313" s="51">
        <f t="shared" si="67"/>
        <v>9.8933027822917172E-3</v>
      </c>
      <c r="R313" s="54">
        <f t="shared" si="68"/>
        <v>1.7999999999999545</v>
      </c>
      <c r="S313" s="42">
        <f t="shared" si="69"/>
        <v>1.3559322033897963E-3</v>
      </c>
      <c r="U313" s="1">
        <f t="shared" si="61"/>
        <v>7988</v>
      </c>
      <c r="V313" s="2"/>
      <c r="W313" s="26"/>
    </row>
    <row r="314" spans="1:23" ht="14.6" x14ac:dyDescent="0.4">
      <c r="A314" s="1">
        <f t="shared" si="62"/>
        <v>307</v>
      </c>
      <c r="B314" s="67">
        <v>6957</v>
      </c>
      <c r="C314" s="67">
        <v>6957</v>
      </c>
      <c r="D314" s="23" t="s">
        <v>323</v>
      </c>
      <c r="E314" s="35">
        <v>8614.2000000000007</v>
      </c>
      <c r="F314" s="45">
        <v>7826</v>
      </c>
      <c r="G314" s="60">
        <v>67414729</v>
      </c>
      <c r="H314" s="45">
        <v>0</v>
      </c>
      <c r="I314" s="60">
        <f t="shared" si="57"/>
        <v>67414729</v>
      </c>
      <c r="J314" s="48">
        <v>8525.7999999999993</v>
      </c>
      <c r="K314" s="11">
        <f t="shared" si="54"/>
        <v>7983</v>
      </c>
      <c r="L314" s="11">
        <f t="shared" si="58"/>
        <v>7988</v>
      </c>
      <c r="M314" s="64">
        <f t="shared" si="59"/>
        <v>68104090.399999991</v>
      </c>
      <c r="N314" s="11">
        <f t="shared" si="65"/>
        <v>0</v>
      </c>
      <c r="O314" s="64">
        <f t="shared" si="60"/>
        <v>68104090.399999991</v>
      </c>
      <c r="P314" s="12">
        <f t="shared" si="66"/>
        <v>689361.39999999106</v>
      </c>
      <c r="Q314" s="51">
        <f t="shared" si="67"/>
        <v>1.0225679317052377E-2</v>
      </c>
      <c r="R314" s="54">
        <f t="shared" si="68"/>
        <v>-88.400000000001455</v>
      </c>
      <c r="S314" s="42">
        <f t="shared" si="69"/>
        <v>-1.0262125327947047E-2</v>
      </c>
      <c r="U314" s="1">
        <f t="shared" si="61"/>
        <v>7988</v>
      </c>
      <c r="V314" s="2"/>
      <c r="W314" s="26"/>
    </row>
    <row r="315" spans="1:23" ht="14.6" x14ac:dyDescent="0.4">
      <c r="A315" s="1">
        <f t="shared" si="62"/>
        <v>308</v>
      </c>
      <c r="B315" s="67">
        <v>5922</v>
      </c>
      <c r="C315" s="67">
        <v>5922</v>
      </c>
      <c r="D315" s="23" t="s">
        <v>324</v>
      </c>
      <c r="E315" s="35">
        <v>750.2</v>
      </c>
      <c r="F315" s="45">
        <v>7847</v>
      </c>
      <c r="G315" s="60">
        <v>5886819</v>
      </c>
      <c r="H315" s="45">
        <v>19311</v>
      </c>
      <c r="I315" s="60">
        <f t="shared" si="57"/>
        <v>5906130</v>
      </c>
      <c r="J315" s="48">
        <v>748.6</v>
      </c>
      <c r="K315" s="11">
        <f t="shared" si="54"/>
        <v>8004</v>
      </c>
      <c r="L315" s="11">
        <f t="shared" si="58"/>
        <v>8004</v>
      </c>
      <c r="M315" s="64">
        <f t="shared" si="59"/>
        <v>5991794.4000000004</v>
      </c>
      <c r="N315" s="11">
        <f t="shared" si="65"/>
        <v>0</v>
      </c>
      <c r="O315" s="64">
        <f t="shared" si="60"/>
        <v>5991794.4000000004</v>
      </c>
      <c r="P315" s="12">
        <f t="shared" si="66"/>
        <v>85664.400000000373</v>
      </c>
      <c r="Q315" s="51">
        <f t="shared" si="67"/>
        <v>1.4504320087773274E-2</v>
      </c>
      <c r="R315" s="54">
        <f t="shared" si="68"/>
        <v>-1.6000000000000227</v>
      </c>
      <c r="S315" s="42">
        <f t="shared" si="69"/>
        <v>-2.1327645961077349E-3</v>
      </c>
      <c r="U315" s="1">
        <f t="shared" si="61"/>
        <v>8004</v>
      </c>
      <c r="V315" s="2"/>
      <c r="W315" s="26"/>
    </row>
    <row r="316" spans="1:23" ht="14.6" x14ac:dyDescent="0.4">
      <c r="A316" s="1">
        <f t="shared" si="62"/>
        <v>309</v>
      </c>
      <c r="B316" s="67">
        <v>819</v>
      </c>
      <c r="C316" s="67">
        <v>819</v>
      </c>
      <c r="D316" s="23" t="s">
        <v>325</v>
      </c>
      <c r="E316" s="35">
        <v>580.5</v>
      </c>
      <c r="F316" s="45">
        <v>7826</v>
      </c>
      <c r="G316" s="60">
        <v>4542993</v>
      </c>
      <c r="H316" s="45">
        <v>0</v>
      </c>
      <c r="I316" s="60">
        <f t="shared" si="57"/>
        <v>4542993</v>
      </c>
      <c r="J316" s="48">
        <v>587.9</v>
      </c>
      <c r="K316" s="11">
        <f t="shared" si="54"/>
        <v>7983</v>
      </c>
      <c r="L316" s="11">
        <f t="shared" si="58"/>
        <v>7988</v>
      </c>
      <c r="M316" s="64">
        <f t="shared" si="59"/>
        <v>4696145.2</v>
      </c>
      <c r="N316" s="11">
        <f t="shared" si="65"/>
        <v>0</v>
      </c>
      <c r="O316" s="64">
        <f t="shared" si="60"/>
        <v>4696145.2</v>
      </c>
      <c r="P316" s="12">
        <f t="shared" si="66"/>
        <v>153152.20000000019</v>
      </c>
      <c r="Q316" s="51">
        <f t="shared" si="67"/>
        <v>3.3711740255818176E-2</v>
      </c>
      <c r="R316" s="54">
        <f t="shared" si="68"/>
        <v>7.3999999999999773</v>
      </c>
      <c r="S316" s="42">
        <f t="shared" si="69"/>
        <v>1.2747631352282476E-2</v>
      </c>
      <c r="U316" s="1">
        <f t="shared" si="61"/>
        <v>7988</v>
      </c>
      <c r="V316" s="2"/>
      <c r="W316" s="26"/>
    </row>
    <row r="317" spans="1:23" ht="14.6" x14ac:dyDescent="0.4">
      <c r="A317" s="1">
        <f t="shared" si="62"/>
        <v>310</v>
      </c>
      <c r="B317" s="67">
        <v>6969</v>
      </c>
      <c r="C317" s="67">
        <v>6969</v>
      </c>
      <c r="D317" s="24" t="s">
        <v>326</v>
      </c>
      <c r="E317" s="36">
        <v>350.7</v>
      </c>
      <c r="F317" s="46">
        <v>7961</v>
      </c>
      <c r="G317" s="61">
        <v>2791923</v>
      </c>
      <c r="H317" s="46">
        <v>4213</v>
      </c>
      <c r="I317" s="61">
        <f t="shared" si="57"/>
        <v>2796136</v>
      </c>
      <c r="J317" s="49">
        <v>335.1</v>
      </c>
      <c r="K317" s="13">
        <f t="shared" si="54"/>
        <v>8118</v>
      </c>
      <c r="L317" s="13">
        <f t="shared" si="58"/>
        <v>8118</v>
      </c>
      <c r="M317" s="65">
        <f t="shared" si="59"/>
        <v>2720341.8000000003</v>
      </c>
      <c r="N317" s="13">
        <f t="shared" si="65"/>
        <v>99500.429999999702</v>
      </c>
      <c r="O317" s="65">
        <f t="shared" si="60"/>
        <v>2819842.23</v>
      </c>
      <c r="P317" s="14">
        <f t="shared" si="66"/>
        <v>23706.229999999981</v>
      </c>
      <c r="Q317" s="52">
        <f t="shared" si="67"/>
        <v>8.4782106449757741E-3</v>
      </c>
      <c r="R317" s="55">
        <f t="shared" si="68"/>
        <v>-15.599999999999966</v>
      </c>
      <c r="S317" s="43">
        <f t="shared" si="69"/>
        <v>-4.4482463644140192E-2</v>
      </c>
      <c r="U317" s="1">
        <f t="shared" si="61"/>
        <v>8118</v>
      </c>
      <c r="V317" s="2"/>
      <c r="W317" s="26"/>
    </row>
    <row r="318" spans="1:23" ht="14.6" x14ac:dyDescent="0.4">
      <c r="A318" s="1">
        <f t="shared" si="62"/>
        <v>311</v>
      </c>
      <c r="B318" s="67">
        <v>6975</v>
      </c>
      <c r="C318" s="67">
        <v>6975</v>
      </c>
      <c r="D318" s="23" t="s">
        <v>327</v>
      </c>
      <c r="E318" s="35">
        <v>1250.4000000000001</v>
      </c>
      <c r="F318" s="45">
        <v>7826</v>
      </c>
      <c r="G318" s="60">
        <v>9785630</v>
      </c>
      <c r="H318" s="45">
        <v>0</v>
      </c>
      <c r="I318" s="60">
        <f t="shared" si="57"/>
        <v>9785630</v>
      </c>
      <c r="J318" s="48">
        <v>1236.0999999999999</v>
      </c>
      <c r="K318" s="11">
        <f t="shared" si="54"/>
        <v>7983</v>
      </c>
      <c r="L318" s="11">
        <f t="shared" si="58"/>
        <v>7988</v>
      </c>
      <c r="M318" s="64">
        <f t="shared" si="59"/>
        <v>9873966.7999999989</v>
      </c>
      <c r="N318" s="11">
        <f t="shared" si="65"/>
        <v>9519.5000000018626</v>
      </c>
      <c r="O318" s="64">
        <f t="shared" si="60"/>
        <v>9883486.3000000007</v>
      </c>
      <c r="P318" s="12">
        <f t="shared" si="66"/>
        <v>97856.300000000745</v>
      </c>
      <c r="Q318" s="51">
        <f t="shared" si="67"/>
        <v>1.0000000000000077E-2</v>
      </c>
      <c r="R318" s="54">
        <f t="shared" si="68"/>
        <v>-14.300000000000182</v>
      </c>
      <c r="S318" s="42">
        <f t="shared" si="69"/>
        <v>-1.1436340371081398E-2</v>
      </c>
      <c r="U318" s="1">
        <f t="shared" si="61"/>
        <v>7988</v>
      </c>
      <c r="V318" s="2"/>
      <c r="W318" s="26"/>
    </row>
    <row r="319" spans="1:23" ht="14.6" x14ac:dyDescent="0.4">
      <c r="A319" s="1">
        <f t="shared" si="62"/>
        <v>312</v>
      </c>
      <c r="B319" s="67">
        <v>6983</v>
      </c>
      <c r="C319" s="67">
        <v>6983</v>
      </c>
      <c r="D319" s="23" t="s">
        <v>328</v>
      </c>
      <c r="E319" s="35">
        <v>949.5</v>
      </c>
      <c r="F319" s="45">
        <v>7826</v>
      </c>
      <c r="G319" s="60">
        <v>7430787</v>
      </c>
      <c r="H319" s="45">
        <v>0</v>
      </c>
      <c r="I319" s="60">
        <f t="shared" si="57"/>
        <v>7430787</v>
      </c>
      <c r="J319" s="48">
        <v>947.4</v>
      </c>
      <c r="K319" s="11">
        <f t="shared" si="54"/>
        <v>7983</v>
      </c>
      <c r="L319" s="11">
        <f t="shared" si="58"/>
        <v>7988</v>
      </c>
      <c r="M319" s="64">
        <f t="shared" si="59"/>
        <v>7567831.2000000002</v>
      </c>
      <c r="N319" s="11">
        <f t="shared" si="65"/>
        <v>0</v>
      </c>
      <c r="O319" s="64">
        <f t="shared" si="60"/>
        <v>7567831.2000000002</v>
      </c>
      <c r="P319" s="12">
        <f t="shared" si="66"/>
        <v>137044.20000000019</v>
      </c>
      <c r="Q319" s="51">
        <f t="shared" si="67"/>
        <v>1.8442757139990714E-2</v>
      </c>
      <c r="R319" s="54">
        <f t="shared" si="68"/>
        <v>-2.1000000000000227</v>
      </c>
      <c r="S319" s="42">
        <f t="shared" si="69"/>
        <v>-2.2116903633491551E-3</v>
      </c>
      <c r="U319" s="1">
        <f t="shared" si="61"/>
        <v>7988</v>
      </c>
      <c r="V319" s="2"/>
      <c r="W319" s="26"/>
    </row>
    <row r="320" spans="1:23" ht="14.6" x14ac:dyDescent="0.4">
      <c r="A320" s="1">
        <f t="shared" si="62"/>
        <v>313</v>
      </c>
      <c r="B320" s="67">
        <v>6985</v>
      </c>
      <c r="C320" s="67">
        <v>6985</v>
      </c>
      <c r="D320" s="23" t="s">
        <v>329</v>
      </c>
      <c r="E320" s="35">
        <v>757.6</v>
      </c>
      <c r="F320" s="45">
        <v>7826</v>
      </c>
      <c r="G320" s="60">
        <v>5928978</v>
      </c>
      <c r="H320" s="45">
        <v>137542</v>
      </c>
      <c r="I320" s="60">
        <f t="shared" si="57"/>
        <v>6066520</v>
      </c>
      <c r="J320" s="48">
        <v>729.5</v>
      </c>
      <c r="K320" s="11">
        <f t="shared" si="54"/>
        <v>7983</v>
      </c>
      <c r="L320" s="11">
        <f t="shared" si="58"/>
        <v>7988</v>
      </c>
      <c r="M320" s="64">
        <f t="shared" si="59"/>
        <v>5827246</v>
      </c>
      <c r="N320" s="11">
        <f t="shared" si="65"/>
        <v>161021.78000000026</v>
      </c>
      <c r="O320" s="64">
        <f t="shared" si="60"/>
        <v>5988267.7800000003</v>
      </c>
      <c r="P320" s="12">
        <f t="shared" si="66"/>
        <v>-78252.219999999739</v>
      </c>
      <c r="Q320" s="51">
        <f t="shared" si="67"/>
        <v>-1.2899029427085007E-2</v>
      </c>
      <c r="R320" s="54">
        <f t="shared" si="68"/>
        <v>-28.100000000000023</v>
      </c>
      <c r="S320" s="42">
        <f t="shared" si="69"/>
        <v>-3.7090813093981025E-2</v>
      </c>
      <c r="U320" s="1">
        <f t="shared" si="61"/>
        <v>7988</v>
      </c>
      <c r="V320" s="2"/>
      <c r="W320" s="26"/>
    </row>
    <row r="321" spans="1:24" ht="14.6" x14ac:dyDescent="0.4">
      <c r="A321" s="1">
        <f t="shared" si="62"/>
        <v>314</v>
      </c>
      <c r="B321" s="67">
        <v>6987</v>
      </c>
      <c r="C321" s="67">
        <v>6987</v>
      </c>
      <c r="D321" s="23" t="s">
        <v>330</v>
      </c>
      <c r="E321" s="35">
        <v>578.79999999999995</v>
      </c>
      <c r="F321" s="45">
        <v>7826</v>
      </c>
      <c r="G321" s="60">
        <v>4529689</v>
      </c>
      <c r="H321" s="45">
        <v>111001</v>
      </c>
      <c r="I321" s="60">
        <f t="shared" si="57"/>
        <v>4640690</v>
      </c>
      <c r="J321" s="48">
        <v>571.9</v>
      </c>
      <c r="K321" s="11">
        <f t="shared" si="54"/>
        <v>7983</v>
      </c>
      <c r="L321" s="11">
        <f t="shared" si="58"/>
        <v>7988</v>
      </c>
      <c r="M321" s="64">
        <f t="shared" si="59"/>
        <v>4568337.2</v>
      </c>
      <c r="N321" s="11">
        <f t="shared" si="65"/>
        <v>6648.6899999994785</v>
      </c>
      <c r="O321" s="64">
        <f t="shared" si="60"/>
        <v>4574985.8899999997</v>
      </c>
      <c r="P321" s="12">
        <f t="shared" si="66"/>
        <v>-65704.110000000335</v>
      </c>
      <c r="Q321" s="51">
        <f t="shared" si="67"/>
        <v>-1.4158263103116204E-2</v>
      </c>
      <c r="R321" s="54">
        <f t="shared" si="68"/>
        <v>-6.8999999999999773</v>
      </c>
      <c r="S321" s="42">
        <f t="shared" si="69"/>
        <v>-1.1921216309606044E-2</v>
      </c>
      <c r="U321" s="1">
        <f t="shared" si="61"/>
        <v>7988</v>
      </c>
      <c r="V321" s="2"/>
      <c r="W321" s="26"/>
    </row>
    <row r="322" spans="1:24" ht="14.6" x14ac:dyDescent="0.4">
      <c r="A322" s="1">
        <f t="shared" si="62"/>
        <v>315</v>
      </c>
      <c r="B322" s="67">
        <v>6990</v>
      </c>
      <c r="C322" s="67">
        <v>6990</v>
      </c>
      <c r="D322" s="24" t="s">
        <v>331</v>
      </c>
      <c r="E322" s="36">
        <v>757.3</v>
      </c>
      <c r="F322" s="46">
        <v>7826</v>
      </c>
      <c r="G322" s="61">
        <v>5926630</v>
      </c>
      <c r="H322" s="46">
        <v>204665</v>
      </c>
      <c r="I322" s="61">
        <f t="shared" si="57"/>
        <v>6131295</v>
      </c>
      <c r="J322" s="49">
        <v>733.1</v>
      </c>
      <c r="K322" s="13">
        <f t="shared" si="54"/>
        <v>7983</v>
      </c>
      <c r="L322" s="13">
        <f t="shared" si="58"/>
        <v>7988</v>
      </c>
      <c r="M322" s="65">
        <f t="shared" si="59"/>
        <v>5856002.7999999998</v>
      </c>
      <c r="N322" s="13">
        <f t="shared" si="65"/>
        <v>129893.5</v>
      </c>
      <c r="O322" s="65">
        <f t="shared" si="60"/>
        <v>5985896.2999999998</v>
      </c>
      <c r="P322" s="14">
        <f t="shared" si="66"/>
        <v>-145398.70000000019</v>
      </c>
      <c r="Q322" s="52">
        <f t="shared" si="67"/>
        <v>-2.3714190884633699E-2</v>
      </c>
      <c r="R322" s="55">
        <f t="shared" si="68"/>
        <v>-24.199999999999932</v>
      </c>
      <c r="S322" s="43">
        <f t="shared" si="69"/>
        <v>-3.195563184999331E-2</v>
      </c>
      <c r="U322" s="1">
        <f t="shared" si="61"/>
        <v>7988</v>
      </c>
      <c r="V322" s="2"/>
      <c r="W322" s="26"/>
    </row>
    <row r="323" spans="1:24" ht="14.6" x14ac:dyDescent="0.4">
      <c r="A323" s="1">
        <f t="shared" si="62"/>
        <v>316</v>
      </c>
      <c r="B323" s="67">
        <v>6961</v>
      </c>
      <c r="C323" s="67">
        <v>6961</v>
      </c>
      <c r="D323" s="23" t="s">
        <v>332</v>
      </c>
      <c r="E323" s="35">
        <v>3189.7</v>
      </c>
      <c r="F323" s="45">
        <v>7846</v>
      </c>
      <c r="G323" s="60">
        <v>25026386</v>
      </c>
      <c r="H323" s="45">
        <v>0</v>
      </c>
      <c r="I323" s="60">
        <f t="shared" si="57"/>
        <v>25026386</v>
      </c>
      <c r="J323" s="48">
        <v>3184.6</v>
      </c>
      <c r="K323" s="11">
        <f t="shared" si="54"/>
        <v>8003</v>
      </c>
      <c r="L323" s="11">
        <f t="shared" si="58"/>
        <v>8003</v>
      </c>
      <c r="M323" s="64">
        <f t="shared" si="59"/>
        <v>25486353.800000001</v>
      </c>
      <c r="N323" s="11">
        <f t="shared" si="65"/>
        <v>0</v>
      </c>
      <c r="O323" s="64">
        <f t="shared" si="60"/>
        <v>25486353.800000001</v>
      </c>
      <c r="P323" s="12">
        <f t="shared" si="66"/>
        <v>459967.80000000075</v>
      </c>
      <c r="Q323" s="51">
        <f t="shared" si="67"/>
        <v>1.8379313737109337E-2</v>
      </c>
      <c r="R323" s="54">
        <f t="shared" si="68"/>
        <v>-5.0999999999999091</v>
      </c>
      <c r="S323" s="42">
        <f t="shared" si="69"/>
        <v>-1.5988964479417842E-3</v>
      </c>
      <c r="U323" s="1">
        <f t="shared" si="61"/>
        <v>8003</v>
      </c>
      <c r="V323" s="2"/>
      <c r="W323" s="26"/>
    </row>
    <row r="324" spans="1:24" ht="14.6" x14ac:dyDescent="0.4">
      <c r="A324" s="1">
        <f t="shared" si="62"/>
        <v>317</v>
      </c>
      <c r="B324" s="67">
        <v>6992</v>
      </c>
      <c r="C324" s="67">
        <v>6992</v>
      </c>
      <c r="D324" s="23" t="s">
        <v>333</v>
      </c>
      <c r="E324" s="35">
        <v>532.9</v>
      </c>
      <c r="F324" s="45">
        <v>7826</v>
      </c>
      <c r="G324" s="60">
        <v>4170475</v>
      </c>
      <c r="H324" s="45">
        <v>0</v>
      </c>
      <c r="I324" s="60">
        <f t="shared" si="57"/>
        <v>4170475</v>
      </c>
      <c r="J324" s="48">
        <v>498.9</v>
      </c>
      <c r="K324" s="11">
        <f t="shared" si="54"/>
        <v>7983</v>
      </c>
      <c r="L324" s="11">
        <f t="shared" si="58"/>
        <v>7988</v>
      </c>
      <c r="M324" s="64">
        <f t="shared" si="59"/>
        <v>3985213.1999999997</v>
      </c>
      <c r="N324" s="11">
        <f t="shared" si="65"/>
        <v>226966.55000000028</v>
      </c>
      <c r="O324" s="64">
        <f t="shared" si="60"/>
        <v>4212179.75</v>
      </c>
      <c r="P324" s="12">
        <f t="shared" si="66"/>
        <v>41704.75</v>
      </c>
      <c r="Q324" s="51">
        <f t="shared" si="67"/>
        <v>0.01</v>
      </c>
      <c r="R324" s="54">
        <f t="shared" si="68"/>
        <v>-34</v>
      </c>
      <c r="S324" s="42">
        <f t="shared" si="69"/>
        <v>-6.3801838994182777E-2</v>
      </c>
      <c r="U324" s="1">
        <f t="shared" si="61"/>
        <v>7988</v>
      </c>
      <c r="V324" s="2"/>
      <c r="W324" s="26"/>
    </row>
    <row r="325" spans="1:24" ht="14.6" x14ac:dyDescent="0.4">
      <c r="A325" s="1">
        <f t="shared" si="62"/>
        <v>318</v>
      </c>
      <c r="B325" s="67">
        <v>7002</v>
      </c>
      <c r="C325" s="67">
        <v>7002</v>
      </c>
      <c r="D325" s="23" t="s">
        <v>334</v>
      </c>
      <c r="E325" s="35">
        <v>192.7</v>
      </c>
      <c r="F325" s="45">
        <v>7826</v>
      </c>
      <c r="G325" s="60">
        <v>1508070</v>
      </c>
      <c r="H325" s="45">
        <v>0</v>
      </c>
      <c r="I325" s="60">
        <f t="shared" si="57"/>
        <v>1508070</v>
      </c>
      <c r="J325" s="48">
        <v>171.7</v>
      </c>
      <c r="K325" s="11">
        <f t="shared" si="54"/>
        <v>7983</v>
      </c>
      <c r="L325" s="11">
        <f t="shared" si="58"/>
        <v>7988</v>
      </c>
      <c r="M325" s="64">
        <f t="shared" si="59"/>
        <v>1371539.5999999999</v>
      </c>
      <c r="N325" s="11">
        <f t="shared" si="65"/>
        <v>151611.10000000009</v>
      </c>
      <c r="O325" s="64">
        <f t="shared" si="60"/>
        <v>1523150.7</v>
      </c>
      <c r="P325" s="12">
        <f t="shared" si="66"/>
        <v>15080.699999999953</v>
      </c>
      <c r="Q325" s="51">
        <f t="shared" si="67"/>
        <v>9.999999999999969E-3</v>
      </c>
      <c r="R325" s="54">
        <f t="shared" si="68"/>
        <v>-21</v>
      </c>
      <c r="S325" s="42">
        <f t="shared" si="69"/>
        <v>-0.10897768552153607</v>
      </c>
      <c r="U325" s="1">
        <f t="shared" si="61"/>
        <v>7988</v>
      </c>
      <c r="V325" s="2"/>
      <c r="W325" s="26"/>
    </row>
    <row r="326" spans="1:24" ht="14.6" x14ac:dyDescent="0.4">
      <c r="A326" s="1">
        <f t="shared" si="62"/>
        <v>319</v>
      </c>
      <c r="B326" s="67">
        <v>7029</v>
      </c>
      <c r="C326" s="67">
        <v>7029</v>
      </c>
      <c r="D326" s="23" t="s">
        <v>335</v>
      </c>
      <c r="E326" s="35">
        <v>1151</v>
      </c>
      <c r="F326" s="45">
        <v>7826</v>
      </c>
      <c r="G326" s="60">
        <v>9007726</v>
      </c>
      <c r="H326" s="45">
        <v>0</v>
      </c>
      <c r="I326" s="60">
        <f t="shared" si="57"/>
        <v>9007726</v>
      </c>
      <c r="J326" s="48">
        <v>1104.5</v>
      </c>
      <c r="K326" s="11">
        <f t="shared" si="54"/>
        <v>7983</v>
      </c>
      <c r="L326" s="11">
        <f t="shared" si="58"/>
        <v>7988</v>
      </c>
      <c r="M326" s="64">
        <f t="shared" si="59"/>
        <v>8822746</v>
      </c>
      <c r="N326" s="11">
        <f t="shared" si="65"/>
        <v>275057.25999999978</v>
      </c>
      <c r="O326" s="64">
        <f t="shared" si="60"/>
        <v>9097803.2599999998</v>
      </c>
      <c r="P326" s="12">
        <f t="shared" si="66"/>
        <v>90077.259999999776</v>
      </c>
      <c r="Q326" s="51">
        <f t="shared" si="67"/>
        <v>9.9999999999999759E-3</v>
      </c>
      <c r="R326" s="54">
        <f t="shared" si="68"/>
        <v>-46.5</v>
      </c>
      <c r="S326" s="42">
        <f t="shared" si="69"/>
        <v>-4.0399652476107731E-2</v>
      </c>
      <c r="U326" s="1">
        <f t="shared" si="61"/>
        <v>7988</v>
      </c>
      <c r="V326" s="2"/>
      <c r="W326" s="26"/>
    </row>
    <row r="327" spans="1:24" ht="14.6" x14ac:dyDescent="0.4">
      <c r="A327" s="1">
        <f t="shared" si="62"/>
        <v>320</v>
      </c>
      <c r="B327" s="67">
        <v>7038</v>
      </c>
      <c r="C327" s="67">
        <v>7038</v>
      </c>
      <c r="D327" s="24" t="s">
        <v>336</v>
      </c>
      <c r="E327" s="36">
        <v>851.5</v>
      </c>
      <c r="F327" s="46">
        <v>7826</v>
      </c>
      <c r="G327" s="61">
        <v>6663839</v>
      </c>
      <c r="H327" s="46">
        <v>0</v>
      </c>
      <c r="I327" s="61">
        <f t="shared" si="57"/>
        <v>6663839</v>
      </c>
      <c r="J327" s="49">
        <v>815.4</v>
      </c>
      <c r="K327" s="13">
        <f t="shared" si="54"/>
        <v>7983</v>
      </c>
      <c r="L327" s="13">
        <f t="shared" si="58"/>
        <v>7988</v>
      </c>
      <c r="M327" s="65">
        <f t="shared" si="59"/>
        <v>6513415.2000000002</v>
      </c>
      <c r="N327" s="13">
        <f t="shared" si="65"/>
        <v>217062.18999999948</v>
      </c>
      <c r="O327" s="65">
        <f t="shared" si="60"/>
        <v>6730477.3899999997</v>
      </c>
      <c r="P327" s="14">
        <f t="shared" si="66"/>
        <v>66638.389999999665</v>
      </c>
      <c r="Q327" s="52">
        <f t="shared" si="67"/>
        <v>9.9999999999999499E-3</v>
      </c>
      <c r="R327" s="55">
        <f t="shared" si="68"/>
        <v>-36.100000000000023</v>
      </c>
      <c r="S327" s="43">
        <f t="shared" si="69"/>
        <v>-4.2395772166764559E-2</v>
      </c>
      <c r="U327" s="1">
        <f t="shared" si="61"/>
        <v>7988</v>
      </c>
      <c r="V327" s="2"/>
      <c r="W327" s="26"/>
    </row>
    <row r="328" spans="1:24" ht="14.6" x14ac:dyDescent="0.4">
      <c r="A328" s="1">
        <f t="shared" si="62"/>
        <v>321</v>
      </c>
      <c r="B328" s="67">
        <v>7047</v>
      </c>
      <c r="C328" s="67">
        <v>7047</v>
      </c>
      <c r="D328" s="23" t="s">
        <v>337</v>
      </c>
      <c r="E328" s="35">
        <v>316.60000000000002</v>
      </c>
      <c r="F328" s="45">
        <v>7826</v>
      </c>
      <c r="G328" s="60">
        <v>2477712</v>
      </c>
      <c r="H328" s="45">
        <v>0</v>
      </c>
      <c r="I328" s="60">
        <f t="shared" si="57"/>
        <v>2477712</v>
      </c>
      <c r="J328" s="48">
        <v>302.60000000000002</v>
      </c>
      <c r="K328" s="11">
        <f t="shared" ref="K328:K332" si="70">ROUND(F328+$G$2,0)+T328</f>
        <v>7983</v>
      </c>
      <c r="L328" s="11">
        <f t="shared" si="58"/>
        <v>7988</v>
      </c>
      <c r="M328" s="64">
        <f t="shared" si="59"/>
        <v>2417168.8000000003</v>
      </c>
      <c r="N328" s="11">
        <f t="shared" si="65"/>
        <v>85320.319999999832</v>
      </c>
      <c r="O328" s="64">
        <f t="shared" ref="O328:O332" si="71">M328+N328</f>
        <v>2502489.12</v>
      </c>
      <c r="P328" s="12">
        <f t="shared" si="66"/>
        <v>24777.120000000112</v>
      </c>
      <c r="Q328" s="51">
        <f t="shared" si="67"/>
        <v>1.0000000000000045E-2</v>
      </c>
      <c r="R328" s="54">
        <f t="shared" si="68"/>
        <v>-14</v>
      </c>
      <c r="S328" s="42">
        <f t="shared" si="69"/>
        <v>-4.4219835754895763E-2</v>
      </c>
      <c r="U328" s="1">
        <f t="shared" si="61"/>
        <v>7988</v>
      </c>
      <c r="V328" s="2"/>
      <c r="W328" s="26"/>
    </row>
    <row r="329" spans="1:24" ht="14.6" x14ac:dyDescent="0.4">
      <c r="A329" s="1">
        <f t="shared" si="62"/>
        <v>322</v>
      </c>
      <c r="B329" s="67">
        <v>7056</v>
      </c>
      <c r="C329" s="67">
        <v>7056</v>
      </c>
      <c r="D329" s="23" t="s">
        <v>338</v>
      </c>
      <c r="E329" s="35">
        <v>1667.8</v>
      </c>
      <c r="F329" s="45">
        <v>7826</v>
      </c>
      <c r="G329" s="60">
        <v>13052203</v>
      </c>
      <c r="H329" s="45">
        <v>0</v>
      </c>
      <c r="I329" s="60">
        <f t="shared" ref="I329:I332" si="72">G329+H329</f>
        <v>13052203</v>
      </c>
      <c r="J329" s="48">
        <v>1645.8</v>
      </c>
      <c r="K329" s="11">
        <f t="shared" si="70"/>
        <v>7983</v>
      </c>
      <c r="L329" s="11">
        <f t="shared" ref="L329:L332" si="73">U329</f>
        <v>7988</v>
      </c>
      <c r="M329" s="64">
        <f t="shared" ref="M329:M332" si="74">J329*L329</f>
        <v>13146650.4</v>
      </c>
      <c r="N329" s="11">
        <f t="shared" si="65"/>
        <v>36074.629999998957</v>
      </c>
      <c r="O329" s="64">
        <f t="shared" si="71"/>
        <v>13182725.029999999</v>
      </c>
      <c r="P329" s="12">
        <f t="shared" si="66"/>
        <v>130522.02999999933</v>
      </c>
      <c r="Q329" s="51">
        <f t="shared" si="67"/>
        <v>9.9999999999999482E-3</v>
      </c>
      <c r="R329" s="54">
        <f t="shared" si="68"/>
        <v>-22</v>
      </c>
      <c r="S329" s="42">
        <f t="shared" si="69"/>
        <v>-1.3191030099532318E-2</v>
      </c>
      <c r="U329" s="1">
        <f t="shared" ref="U329:U332" si="75">IF(K329&lt;=7988,7988,K329)</f>
        <v>7988</v>
      </c>
      <c r="V329" s="2"/>
      <c r="W329" s="26"/>
    </row>
    <row r="330" spans="1:24" ht="14.6" x14ac:dyDescent="0.4">
      <c r="A330" s="1">
        <f t="shared" ref="A330:A332" si="76">A329+1</f>
        <v>323</v>
      </c>
      <c r="B330" s="67">
        <v>7092</v>
      </c>
      <c r="C330" s="67">
        <v>7092</v>
      </c>
      <c r="D330" s="23" t="s">
        <v>339</v>
      </c>
      <c r="E330" s="35">
        <v>507</v>
      </c>
      <c r="F330" s="45">
        <v>7826</v>
      </c>
      <c r="G330" s="60">
        <v>3967782</v>
      </c>
      <c r="H330" s="45">
        <v>0</v>
      </c>
      <c r="I330" s="60">
        <f t="shared" si="72"/>
        <v>3967782</v>
      </c>
      <c r="J330" s="48">
        <v>512.5</v>
      </c>
      <c r="K330" s="11">
        <f t="shared" si="70"/>
        <v>7983</v>
      </c>
      <c r="L330" s="11">
        <f t="shared" si="73"/>
        <v>7988</v>
      </c>
      <c r="M330" s="64">
        <f t="shared" si="74"/>
        <v>4093850</v>
      </c>
      <c r="N330" s="11">
        <f t="shared" si="65"/>
        <v>0</v>
      </c>
      <c r="O330" s="64">
        <f t="shared" si="71"/>
        <v>4093850</v>
      </c>
      <c r="P330" s="12">
        <f t="shared" si="66"/>
        <v>126068</v>
      </c>
      <c r="Q330" s="51">
        <f t="shared" si="67"/>
        <v>3.1772914943411709E-2</v>
      </c>
      <c r="R330" s="54">
        <f t="shared" si="68"/>
        <v>5.5</v>
      </c>
      <c r="S330" s="42">
        <f t="shared" si="69"/>
        <v>1.0848126232741617E-2</v>
      </c>
      <c r="U330" s="1">
        <f t="shared" si="75"/>
        <v>7988</v>
      </c>
      <c r="V330" s="2"/>
      <c r="W330" s="26"/>
    </row>
    <row r="331" spans="1:24" ht="14.6" x14ac:dyDescent="0.4">
      <c r="A331" s="1">
        <f t="shared" si="76"/>
        <v>324</v>
      </c>
      <c r="B331" s="67">
        <v>7098</v>
      </c>
      <c r="C331" s="67">
        <v>7098</v>
      </c>
      <c r="D331" s="23" t="s">
        <v>340</v>
      </c>
      <c r="E331" s="35">
        <v>509.2</v>
      </c>
      <c r="F331" s="45">
        <v>7826</v>
      </c>
      <c r="G331" s="60">
        <v>3984999</v>
      </c>
      <c r="H331" s="45">
        <v>0</v>
      </c>
      <c r="I331" s="60">
        <f t="shared" si="72"/>
        <v>3984999</v>
      </c>
      <c r="J331" s="48">
        <v>515.9</v>
      </c>
      <c r="K331" s="11">
        <f t="shared" si="70"/>
        <v>7983</v>
      </c>
      <c r="L331" s="11">
        <f t="shared" si="73"/>
        <v>7988</v>
      </c>
      <c r="M331" s="64">
        <f t="shared" si="74"/>
        <v>4121009.1999999997</v>
      </c>
      <c r="N331" s="11">
        <f t="shared" si="65"/>
        <v>0</v>
      </c>
      <c r="O331" s="64">
        <f t="shared" si="71"/>
        <v>4121009.1999999997</v>
      </c>
      <c r="P331" s="12">
        <f t="shared" si="66"/>
        <v>136010.19999999972</v>
      </c>
      <c r="Q331" s="51">
        <f t="shared" si="67"/>
        <v>3.4130548087966825E-2</v>
      </c>
      <c r="R331" s="54">
        <f t="shared" si="68"/>
        <v>6.6999999999999886</v>
      </c>
      <c r="S331" s="42">
        <f t="shared" si="69"/>
        <v>1.3157894736842084E-2</v>
      </c>
      <c r="U331" s="1">
        <f t="shared" si="75"/>
        <v>7988</v>
      </c>
      <c r="V331" s="2"/>
      <c r="W331" s="26"/>
    </row>
    <row r="332" spans="1:24" ht="14.6" x14ac:dyDescent="0.4">
      <c r="A332" s="1">
        <f t="shared" si="76"/>
        <v>325</v>
      </c>
      <c r="B332" s="67">
        <v>7110</v>
      </c>
      <c r="C332" s="67">
        <v>7110</v>
      </c>
      <c r="D332" s="24" t="s">
        <v>341</v>
      </c>
      <c r="E332" s="36">
        <v>1078.5999999999999</v>
      </c>
      <c r="F332" s="46">
        <v>7883</v>
      </c>
      <c r="G332" s="61">
        <v>8502604</v>
      </c>
      <c r="H332" s="46">
        <v>0</v>
      </c>
      <c r="I332" s="61">
        <f t="shared" si="72"/>
        <v>8502604</v>
      </c>
      <c r="J332" s="49">
        <v>1106.4000000000001</v>
      </c>
      <c r="K332" s="13">
        <f t="shared" si="70"/>
        <v>8040</v>
      </c>
      <c r="L332" s="13">
        <f t="shared" si="73"/>
        <v>8040</v>
      </c>
      <c r="M332" s="65">
        <f t="shared" si="74"/>
        <v>8895456</v>
      </c>
      <c r="N332" s="13">
        <f t="shared" si="65"/>
        <v>0</v>
      </c>
      <c r="O332" s="65">
        <f t="shared" si="71"/>
        <v>8895456</v>
      </c>
      <c r="P332" s="14">
        <f t="shared" si="66"/>
        <v>392852</v>
      </c>
      <c r="Q332" s="52">
        <f t="shared" si="67"/>
        <v>4.6203727705065416E-2</v>
      </c>
      <c r="R332" s="55">
        <f t="shared" si="68"/>
        <v>27.800000000000182</v>
      </c>
      <c r="S332" s="43">
        <f t="shared" si="69"/>
        <v>2.5774151678101414E-2</v>
      </c>
      <c r="U332" s="1">
        <f t="shared" si="75"/>
        <v>8040</v>
      </c>
      <c r="V332" s="2"/>
      <c r="W332" s="26"/>
    </row>
    <row r="333" spans="1:24" ht="12.9" thickBot="1" x14ac:dyDescent="0.35">
      <c r="D333" s="139"/>
      <c r="E333" s="139"/>
      <c r="F333" s="141"/>
      <c r="G333" s="142"/>
      <c r="H333" s="141"/>
      <c r="I333" s="142"/>
      <c r="J333" s="143"/>
      <c r="K333" s="139"/>
      <c r="L333" s="139"/>
      <c r="M333" s="142"/>
      <c r="N333" s="139"/>
      <c r="O333" s="142"/>
      <c r="P333" s="139"/>
      <c r="Q333" s="144"/>
      <c r="R333" s="139"/>
      <c r="S333" s="139"/>
    </row>
    <row r="334" spans="1:24" s="137" customFormat="1" x14ac:dyDescent="0.3">
      <c r="A334" s="1"/>
      <c r="B334" s="20"/>
      <c r="C334" s="20"/>
      <c r="D334" s="7" t="s">
        <v>11</v>
      </c>
      <c r="E334" s="10">
        <f t="shared" ref="E334:S334" si="77">MIN(E$8:E$332)</f>
        <v>87</v>
      </c>
      <c r="F334" s="8">
        <f t="shared" si="77"/>
        <v>7826</v>
      </c>
      <c r="G334" s="62">
        <f t="shared" si="77"/>
        <v>680862</v>
      </c>
      <c r="H334" s="9">
        <f t="shared" si="77"/>
        <v>0</v>
      </c>
      <c r="I334" s="62">
        <f t="shared" si="77"/>
        <v>863671</v>
      </c>
      <c r="J334" s="10">
        <f t="shared" si="77"/>
        <v>90</v>
      </c>
      <c r="K334" s="8">
        <f t="shared" si="77"/>
        <v>7983</v>
      </c>
      <c r="L334" s="8">
        <f t="shared" si="77"/>
        <v>7988</v>
      </c>
      <c r="M334" s="62">
        <f t="shared" si="77"/>
        <v>718920</v>
      </c>
      <c r="N334" s="9">
        <f t="shared" si="77"/>
        <v>0</v>
      </c>
      <c r="O334" s="62">
        <f t="shared" si="77"/>
        <v>718920</v>
      </c>
      <c r="P334" s="8">
        <f t="shared" si="77"/>
        <v>-318922.67000000179</v>
      </c>
      <c r="Q334" s="15">
        <f t="shared" si="77"/>
        <v>-0.16759969942258104</v>
      </c>
      <c r="R334" s="54">
        <f t="shared" si="77"/>
        <v>-219.30000000000109</v>
      </c>
      <c r="S334" s="15">
        <f t="shared" si="77"/>
        <v>-0.16412446613788897</v>
      </c>
      <c r="T334" s="68"/>
      <c r="U334" s="1"/>
      <c r="V334" s="8"/>
      <c r="W334" s="8"/>
      <c r="X334" s="8"/>
    </row>
    <row r="335" spans="1:24" s="137" customFormat="1" x14ac:dyDescent="0.3">
      <c r="A335" s="1"/>
      <c r="B335" s="20"/>
      <c r="C335" s="20"/>
      <c r="D335" s="7" t="s">
        <v>12</v>
      </c>
      <c r="E335" s="10">
        <f t="shared" ref="E335:S335" si="78">MAX(E$8:E$332)</f>
        <v>30801.7</v>
      </c>
      <c r="F335" s="8">
        <f t="shared" si="78"/>
        <v>7966</v>
      </c>
      <c r="G335" s="62">
        <f t="shared" si="78"/>
        <v>242070560</v>
      </c>
      <c r="H335" s="9">
        <f t="shared" si="78"/>
        <v>1337399</v>
      </c>
      <c r="I335" s="62">
        <f t="shared" si="78"/>
        <v>242070560</v>
      </c>
      <c r="J335" s="10">
        <f t="shared" si="78"/>
        <v>30836.3</v>
      </c>
      <c r="K335" s="8">
        <f t="shared" si="78"/>
        <v>8123</v>
      </c>
      <c r="L335" s="8">
        <f t="shared" si="78"/>
        <v>8123</v>
      </c>
      <c r="M335" s="62">
        <f t="shared" si="78"/>
        <v>247183780.79999998</v>
      </c>
      <c r="N335" s="9">
        <f t="shared" si="78"/>
        <v>720582.93999999762</v>
      </c>
      <c r="O335" s="62">
        <f t="shared" si="78"/>
        <v>247183780.79999998</v>
      </c>
      <c r="P335" s="8">
        <f t="shared" si="78"/>
        <v>5113220.7999999821</v>
      </c>
      <c r="Q335" s="15">
        <f t="shared" si="78"/>
        <v>9.1089818482367704E-2</v>
      </c>
      <c r="R335" s="54">
        <f t="shared" si="78"/>
        <v>342.70000000000073</v>
      </c>
      <c r="S335" s="15">
        <f t="shared" si="78"/>
        <v>7.000137797988143E-2</v>
      </c>
      <c r="T335" s="68"/>
      <c r="U335" s="1"/>
      <c r="V335" s="8"/>
      <c r="W335" s="8"/>
      <c r="X335" s="8"/>
    </row>
    <row r="336" spans="1:24" s="137" customFormat="1" x14ac:dyDescent="0.3">
      <c r="B336" s="138"/>
      <c r="C336" s="138"/>
      <c r="D336" s="7" t="s">
        <v>13</v>
      </c>
      <c r="E336" s="10">
        <f t="shared" ref="E336:S336" si="79">AVERAGE(E$8:E$332)</f>
        <v>1488.303692307692</v>
      </c>
      <c r="F336" s="8">
        <f t="shared" si="79"/>
        <v>7841.64</v>
      </c>
      <c r="G336" s="62">
        <f t="shared" si="79"/>
        <v>11663064.44923077</v>
      </c>
      <c r="H336" s="9">
        <f t="shared" si="79"/>
        <v>47652.24923076923</v>
      </c>
      <c r="I336" s="62">
        <f t="shared" si="79"/>
        <v>11710716.698461538</v>
      </c>
      <c r="J336" s="10">
        <f t="shared" si="79"/>
        <v>1478.9704615384617</v>
      </c>
      <c r="K336" s="8">
        <f t="shared" si="79"/>
        <v>7998.64</v>
      </c>
      <c r="L336" s="8">
        <f t="shared" si="79"/>
        <v>8002.1138461538458</v>
      </c>
      <c r="M336" s="62">
        <f t="shared" si="79"/>
        <v>11827583.8563077</v>
      </c>
      <c r="N336" s="9">
        <f t="shared" si="79"/>
        <v>74810.518276923074</v>
      </c>
      <c r="O336" s="62">
        <f t="shared" si="79"/>
        <v>11902394.374584623</v>
      </c>
      <c r="P336" s="8">
        <f t="shared" si="79"/>
        <v>191677.67612307696</v>
      </c>
      <c r="Q336" s="15">
        <f t="shared" si="79"/>
        <v>1.0645017018534209E-2</v>
      </c>
      <c r="R336" s="54">
        <f t="shared" si="79"/>
        <v>-9.2978395061728563</v>
      </c>
      <c r="S336" s="15">
        <f t="shared" si="79"/>
        <v>-1.1629029235094589E-2</v>
      </c>
      <c r="T336" s="68"/>
      <c r="U336" s="1"/>
      <c r="V336" s="8"/>
      <c r="W336" s="8"/>
      <c r="X336" s="8"/>
    </row>
    <row r="337" spans="1:24" s="137" customFormat="1" x14ac:dyDescent="0.3">
      <c r="B337" s="138"/>
      <c r="C337" s="138"/>
      <c r="D337" s="7" t="s">
        <v>14</v>
      </c>
      <c r="E337" s="10">
        <f t="shared" ref="E337:S337" si="80">MEDIAN(E$8:E$332)</f>
        <v>675.5</v>
      </c>
      <c r="F337" s="8">
        <f t="shared" si="80"/>
        <v>7826</v>
      </c>
      <c r="G337" s="62">
        <f t="shared" si="80"/>
        <v>5306581</v>
      </c>
      <c r="H337" s="9">
        <f t="shared" si="80"/>
        <v>0</v>
      </c>
      <c r="I337" s="62">
        <f t="shared" si="80"/>
        <v>5313120</v>
      </c>
      <c r="J337" s="10">
        <f t="shared" si="80"/>
        <v>678.4</v>
      </c>
      <c r="K337" s="8">
        <f t="shared" si="80"/>
        <v>7983</v>
      </c>
      <c r="L337" s="8">
        <f t="shared" si="80"/>
        <v>7988</v>
      </c>
      <c r="M337" s="62">
        <f t="shared" si="80"/>
        <v>5430660.3000000007</v>
      </c>
      <c r="N337" s="9">
        <f t="shared" si="80"/>
        <v>0</v>
      </c>
      <c r="O337" s="62">
        <f t="shared" si="80"/>
        <v>5430660.3000000007</v>
      </c>
      <c r="P337" s="8">
        <f t="shared" si="80"/>
        <v>66438.399999999907</v>
      </c>
      <c r="Q337" s="15">
        <f t="shared" si="80"/>
        <v>1.0000000000000021E-2</v>
      </c>
      <c r="R337" s="54">
        <f t="shared" si="80"/>
        <v>-7.2999999999999829</v>
      </c>
      <c r="S337" s="15">
        <f t="shared" si="80"/>
        <v>-9.0595207116122081E-3</v>
      </c>
      <c r="T337" s="68"/>
      <c r="U337" s="1"/>
      <c r="V337" s="8"/>
      <c r="W337" s="8"/>
      <c r="X337" s="8"/>
    </row>
    <row r="338" spans="1:24" s="137" customFormat="1" x14ac:dyDescent="0.3">
      <c r="B338" s="138"/>
      <c r="C338" s="138"/>
      <c r="D338" s="7" t="s">
        <v>15</v>
      </c>
      <c r="E338" s="10">
        <f t="shared" ref="E338:S338" si="81">COUNTIF(E$8:E$332,"&gt;0")</f>
        <v>325</v>
      </c>
      <c r="F338" s="17">
        <f t="shared" si="81"/>
        <v>325</v>
      </c>
      <c r="G338" s="16">
        <f t="shared" si="81"/>
        <v>325</v>
      </c>
      <c r="H338" s="9">
        <f t="shared" si="81"/>
        <v>140</v>
      </c>
      <c r="I338" s="16">
        <f t="shared" si="81"/>
        <v>325</v>
      </c>
      <c r="J338" s="16">
        <f t="shared" si="81"/>
        <v>325</v>
      </c>
      <c r="K338" s="17">
        <f t="shared" si="81"/>
        <v>325</v>
      </c>
      <c r="L338" s="17">
        <f t="shared" si="81"/>
        <v>325</v>
      </c>
      <c r="M338" s="16">
        <f t="shared" si="81"/>
        <v>325</v>
      </c>
      <c r="N338" s="16">
        <f t="shared" si="81"/>
        <v>157</v>
      </c>
      <c r="O338" s="16">
        <f t="shared" si="81"/>
        <v>325</v>
      </c>
      <c r="P338" s="17">
        <f t="shared" si="81"/>
        <v>255</v>
      </c>
      <c r="Q338" s="16">
        <f t="shared" si="81"/>
        <v>255</v>
      </c>
      <c r="R338" s="16">
        <f t="shared" si="81"/>
        <v>118</v>
      </c>
      <c r="S338" s="16">
        <f t="shared" si="81"/>
        <v>118</v>
      </c>
      <c r="T338" s="68"/>
      <c r="U338" s="1"/>
      <c r="V338" s="17"/>
      <c r="W338" s="17"/>
      <c r="X338" s="17"/>
    </row>
    <row r="339" spans="1:24" s="137" customFormat="1" ht="12.9" thickBot="1" x14ac:dyDescent="0.35">
      <c r="A339" s="139"/>
      <c r="B339" s="140"/>
      <c r="C339" s="140"/>
      <c r="D339" s="145" t="s">
        <v>16</v>
      </c>
      <c r="E339" s="146">
        <f>SUM(E$8:E$332)</f>
        <v>483698.6999999999</v>
      </c>
      <c r="F339" s="147"/>
      <c r="G339" s="148">
        <f>SUM(G$8:G$332)</f>
        <v>3790495946</v>
      </c>
      <c r="H339" s="149">
        <f>SUM(H$8:H$332)</f>
        <v>15486981</v>
      </c>
      <c r="I339" s="148">
        <f>SUM(I$8:I$332)</f>
        <v>3805982927</v>
      </c>
      <c r="J339" s="146">
        <f>SUM(J$8:J$332)</f>
        <v>480665.4</v>
      </c>
      <c r="K339" s="147"/>
      <c r="L339" s="147"/>
      <c r="M339" s="148">
        <f>SUM(M$8:M$332)</f>
        <v>3843964753.3000026</v>
      </c>
      <c r="N339" s="149">
        <f>SUM(N$8:N$332)</f>
        <v>24313418.440000001</v>
      </c>
      <c r="O339" s="148">
        <f>SUM(O$8:O$332)</f>
        <v>3868278171.7400022</v>
      </c>
      <c r="P339" s="147">
        <f>SUM(P$8:P$332)</f>
        <v>62295244.74000001</v>
      </c>
      <c r="Q339" s="150"/>
      <c r="R339" s="151">
        <f>SUM(R$8:R$332)</f>
        <v>-3012.5000000000055</v>
      </c>
      <c r="S339" s="150"/>
      <c r="T339" s="68"/>
      <c r="U339" s="1"/>
      <c r="V339" s="8"/>
      <c r="W339" s="8"/>
      <c r="X339" s="8"/>
    </row>
    <row r="341" spans="1:24" x14ac:dyDescent="0.3">
      <c r="D341" s="2" t="s">
        <v>381</v>
      </c>
    </row>
  </sheetData>
  <sortState ref="A7:W339">
    <sortCondition ref="D7:D339"/>
  </sortState>
  <mergeCells count="2">
    <mergeCell ref="J6:S6"/>
    <mergeCell ref="D3:S3"/>
  </mergeCells>
  <conditionalFormatting sqref="Q8:Q91 Q93:Q332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" top="0.18" bottom="0.36" header="0.1" footer="0.09"/>
  <pageSetup scale="65" fitToHeight="0" orientation="landscape" r:id="rId1"/>
  <headerFooter>
    <oddFooter>&amp;LISFIS&amp;CPage &amp;P&amp;R4/10/2025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6608F-49EE-4B3A-9C01-208761CC2382}">
  <sheetPr>
    <pageSetUpPr fitToPage="1"/>
  </sheetPr>
  <dimension ref="A1:U23"/>
  <sheetViews>
    <sheetView showGridLines="0" topLeftCell="D3" zoomScale="115" zoomScaleNormal="115" workbookViewId="0">
      <selection activeCell="E24" sqref="E24"/>
    </sheetView>
  </sheetViews>
  <sheetFormatPr defaultColWidth="8.84375" defaultRowHeight="14.6" x14ac:dyDescent="0.4"/>
  <cols>
    <col min="1" max="1" width="3.69140625" style="76" hidden="1" customWidth="1"/>
    <col min="2" max="2" width="5.84375" style="76" hidden="1" customWidth="1"/>
    <col min="3" max="3" width="1.84375" style="76" hidden="1" customWidth="1"/>
    <col min="4" max="4" width="50.3828125" style="76" customWidth="1"/>
    <col min="5" max="5" width="16.3828125" style="76" customWidth="1"/>
    <col min="6" max="6" width="16.84375" style="76" customWidth="1"/>
    <col min="7" max="7" width="18.15234375" style="76" customWidth="1"/>
    <col min="8" max="8" width="15.15234375" style="76" customWidth="1"/>
    <col min="9" max="9" width="8.84375" style="76"/>
    <col min="10" max="10" width="13.15234375" style="76" bestFit="1" customWidth="1"/>
    <col min="11" max="20" width="8.84375" style="76"/>
    <col min="21" max="21" width="8.84375" style="76" bestFit="1" customWidth="1"/>
    <col min="22" max="16384" width="8.84375" style="76"/>
  </cols>
  <sheetData>
    <row r="1" spans="1:21" ht="19.2" hidden="1" customHeight="1" x14ac:dyDescent="0.4">
      <c r="A1" s="76">
        <v>14</v>
      </c>
      <c r="B1" s="76">
        <f>VLOOKUP(A1,'FY2026 RPDC '!A8:B332,2,FALSE)</f>
        <v>234</v>
      </c>
      <c r="F1" s="76">
        <v>21</v>
      </c>
      <c r="G1" s="76">
        <f>VLOOKUP(F1,Sheet1!A1:C101,3,FALSE)</f>
        <v>157</v>
      </c>
    </row>
    <row r="2" spans="1:21" ht="20.399999999999999" hidden="1" customHeight="1" x14ac:dyDescent="0.4"/>
    <row r="3" spans="1:21" ht="9.65" customHeight="1" x14ac:dyDescent="0.4"/>
    <row r="4" spans="1:21" ht="26.15" x14ac:dyDescent="0.7">
      <c r="D4" s="73" t="s">
        <v>350</v>
      </c>
      <c r="E4" s="72"/>
      <c r="F4" s="72"/>
      <c r="G4" s="72"/>
      <c r="H4" s="72"/>
    </row>
    <row r="6" spans="1:21" ht="18.45" x14ac:dyDescent="0.5">
      <c r="A6" s="74"/>
      <c r="B6" s="77"/>
      <c r="C6" s="77"/>
      <c r="D6" s="78" t="s">
        <v>349</v>
      </c>
      <c r="E6" s="78"/>
      <c r="G6" s="78"/>
      <c r="H6" s="78"/>
      <c r="I6" s="78"/>
      <c r="K6" s="78"/>
      <c r="L6" s="78"/>
      <c r="M6" s="78"/>
      <c r="N6" s="78"/>
      <c r="O6" s="78"/>
      <c r="P6" s="78"/>
      <c r="Q6" s="78"/>
      <c r="R6" s="78"/>
      <c r="S6" s="78"/>
      <c r="T6" s="79"/>
      <c r="U6" s="74"/>
    </row>
    <row r="7" spans="1:21" ht="25.5" customHeight="1" x14ac:dyDescent="0.45">
      <c r="A7" s="74"/>
      <c r="B7" s="77"/>
      <c r="C7" s="77"/>
      <c r="D7" s="74"/>
      <c r="F7" s="80" t="s">
        <v>382</v>
      </c>
      <c r="G7" s="128"/>
      <c r="H7" s="129"/>
      <c r="I7" s="82"/>
      <c r="J7" s="81"/>
      <c r="K7" s="80"/>
      <c r="L7" s="80"/>
      <c r="M7" s="80"/>
      <c r="N7" s="80"/>
      <c r="O7" s="80"/>
      <c r="P7" s="80"/>
      <c r="Q7" s="80"/>
      <c r="R7" s="74"/>
      <c r="S7" s="74"/>
      <c r="T7" s="79"/>
      <c r="U7" s="74"/>
    </row>
    <row r="8" spans="1:21" hidden="1" x14ac:dyDescent="0.4">
      <c r="A8" s="74"/>
      <c r="B8" s="77"/>
      <c r="C8" s="77"/>
      <c r="D8" s="74"/>
      <c r="E8" s="83"/>
      <c r="F8" s="126" t="s">
        <v>373</v>
      </c>
      <c r="G8" s="127"/>
      <c r="H8" s="84"/>
      <c r="I8" s="85"/>
      <c r="J8" s="86"/>
      <c r="K8" s="87"/>
      <c r="L8" s="87"/>
      <c r="M8" s="74"/>
      <c r="N8" s="74"/>
      <c r="O8" s="74"/>
      <c r="P8" s="88"/>
      <c r="Q8" s="88"/>
      <c r="R8" s="74"/>
      <c r="S8" s="74"/>
      <c r="T8" s="79"/>
      <c r="U8" s="74"/>
    </row>
    <row r="9" spans="1:21" x14ac:dyDescent="0.4">
      <c r="A9" s="74"/>
      <c r="B9" s="77"/>
      <c r="C9" s="77"/>
      <c r="D9" s="74"/>
      <c r="F9" s="89"/>
      <c r="G9" s="89"/>
      <c r="H9" s="89"/>
      <c r="I9" s="89"/>
      <c r="J9" s="90"/>
      <c r="K9" s="91"/>
      <c r="L9" s="91"/>
      <c r="M9" s="91"/>
      <c r="N9" s="91"/>
      <c r="O9" s="91"/>
      <c r="P9" s="91"/>
      <c r="Q9" s="91"/>
      <c r="R9" s="91"/>
      <c r="S9" s="91"/>
      <c r="T9" s="79"/>
      <c r="U9" s="74"/>
    </row>
    <row r="10" spans="1:21" ht="36.9" x14ac:dyDescent="0.5">
      <c r="A10" s="92" t="s">
        <v>22</v>
      </c>
      <c r="B10" s="93" t="s">
        <v>23</v>
      </c>
      <c r="C10" s="93" t="s">
        <v>24</v>
      </c>
      <c r="D10" s="112"/>
      <c r="E10" s="113" t="s">
        <v>375</v>
      </c>
      <c r="F10" s="114" t="s">
        <v>378</v>
      </c>
      <c r="G10" s="115" t="s">
        <v>347</v>
      </c>
      <c r="H10" s="115" t="s">
        <v>348</v>
      </c>
      <c r="J10" s="94"/>
      <c r="K10" s="95"/>
      <c r="L10" s="95"/>
      <c r="M10" s="95"/>
      <c r="N10" s="95"/>
      <c r="O10" s="95"/>
      <c r="P10" s="95"/>
      <c r="Q10" s="95"/>
      <c r="R10" s="95"/>
      <c r="S10" s="95"/>
      <c r="T10" s="96"/>
      <c r="U10" s="92"/>
    </row>
    <row r="11" spans="1:21" s="97" customFormat="1" ht="18.45" x14ac:dyDescent="0.5">
      <c r="A11" s="97">
        <v>1</v>
      </c>
      <c r="B11" s="98">
        <f>B1</f>
        <v>234</v>
      </c>
      <c r="C11" s="98">
        <v>18</v>
      </c>
      <c r="D11" s="99" t="s">
        <v>5</v>
      </c>
      <c r="E11" s="100">
        <f>VLOOKUP($B11,'FY2026 RPDC '!$B$8:$J$332,4,FALSE)</f>
        <v>1256.8</v>
      </c>
      <c r="F11" s="114">
        <f>VLOOKUP($B11,'FY2026 RPDC '!$B$8:$J$332,9,FALSE)</f>
        <v>1202.2</v>
      </c>
      <c r="G11" s="101">
        <f>F11-E11</f>
        <v>-54.599999999999909</v>
      </c>
      <c r="H11" s="131">
        <f>G11/E11</f>
        <v>-4.3443666454487516E-2</v>
      </c>
      <c r="J11" s="103"/>
      <c r="K11" s="103"/>
      <c r="L11" s="104"/>
      <c r="M11" s="103"/>
      <c r="N11" s="103"/>
      <c r="O11" s="103"/>
      <c r="P11" s="105"/>
      <c r="Q11" s="106"/>
      <c r="R11" s="107"/>
      <c r="S11" s="106"/>
      <c r="T11" s="108"/>
    </row>
    <row r="12" spans="1:21" s="97" customFormat="1" ht="18.45" x14ac:dyDescent="0.5">
      <c r="D12" s="99" t="s">
        <v>6</v>
      </c>
      <c r="E12" s="109">
        <f>VLOOKUP($B11,'FY2026 RPDC '!$B$8:$J$332,5,FALSE)</f>
        <v>7826</v>
      </c>
      <c r="F12" s="114">
        <f>VLOOKUP($B11,'FY2026 RPDC '!$B$8:$O$332,11,FALSE)</f>
        <v>7988</v>
      </c>
      <c r="G12" s="110">
        <f t="shared" ref="G12:G15" si="0">F12-E12</f>
        <v>162</v>
      </c>
      <c r="H12" s="131">
        <f>G12/E12</f>
        <v>2.0700230002555584E-2</v>
      </c>
      <c r="J12" s="103"/>
      <c r="K12" s="103"/>
      <c r="L12" s="103"/>
      <c r="M12" s="103"/>
      <c r="N12" s="103"/>
      <c r="O12" s="103"/>
      <c r="P12" s="103"/>
      <c r="Q12" s="103"/>
      <c r="R12" s="103"/>
      <c r="S12" s="103"/>
    </row>
    <row r="13" spans="1:21" s="97" customFormat="1" ht="18.45" x14ac:dyDescent="0.5">
      <c r="D13" s="99" t="s">
        <v>9</v>
      </c>
      <c r="E13" s="109">
        <f>VLOOKUP($B11,'FY2026 RPDC '!$B$8:$J$332,6,FALSE)</f>
        <v>9835717</v>
      </c>
      <c r="F13" s="116">
        <f>F11*F12</f>
        <v>9603173.5999999996</v>
      </c>
      <c r="G13" s="110">
        <f t="shared" si="0"/>
        <v>-232543.40000000037</v>
      </c>
      <c r="H13" s="131">
        <f t="shared" ref="H13:H15" si="1">G13/E13</f>
        <v>-2.3642750192995627E-2</v>
      </c>
    </row>
    <row r="14" spans="1:21" s="97" customFormat="1" ht="18.45" x14ac:dyDescent="0.5">
      <c r="D14" s="99" t="s">
        <v>7</v>
      </c>
      <c r="E14" s="111">
        <f>VLOOKUP($B11,'FY2026 RPDC '!$B$8:$J$332,7,FALSE)</f>
        <v>0</v>
      </c>
      <c r="F14" s="116">
        <f>MAX((E13*1.01)-F13,0)</f>
        <v>330900.5700000003</v>
      </c>
      <c r="G14" s="110">
        <f t="shared" si="0"/>
        <v>330900.5700000003</v>
      </c>
      <c r="H14" s="102" t="str">
        <f>IFERROR(G14/E14,"")</f>
        <v/>
      </c>
    </row>
    <row r="15" spans="1:21" s="97" customFormat="1" ht="18.45" x14ac:dyDescent="0.5">
      <c r="D15" s="99" t="s">
        <v>8</v>
      </c>
      <c r="E15" s="111">
        <f>E13+E14</f>
        <v>9835717</v>
      </c>
      <c r="F15" s="117">
        <f>F13+F14</f>
        <v>9934074.1699999999</v>
      </c>
      <c r="G15" s="110">
        <f t="shared" si="0"/>
        <v>98357.169999999925</v>
      </c>
      <c r="H15" s="131">
        <f t="shared" si="1"/>
        <v>9.9999999999999933E-3</v>
      </c>
    </row>
    <row r="17" spans="4:8" ht="36.9" x14ac:dyDescent="0.5">
      <c r="D17" s="121" t="s">
        <v>374</v>
      </c>
      <c r="E17" s="122">
        <f>E14/VLOOKUP(B1,Valuations!A4:C331,3,FALSE)*1000</f>
        <v>0</v>
      </c>
      <c r="F17" s="122">
        <f>F14/VLOOKUP(B1,Valuations!A4:C331,3,FALSE)*1000</f>
        <v>0.6571771078053521</v>
      </c>
      <c r="G17" s="120" t="s">
        <v>372</v>
      </c>
    </row>
    <row r="21" spans="4:8" ht="18.45" customHeight="1" x14ac:dyDescent="0.4">
      <c r="D21" s="156" t="s">
        <v>386</v>
      </c>
      <c r="E21" s="156"/>
      <c r="F21" s="156"/>
      <c r="G21" s="125"/>
      <c r="H21" s="125"/>
    </row>
    <row r="22" spans="4:8" x14ac:dyDescent="0.4">
      <c r="D22" s="156"/>
      <c r="E22" s="156"/>
      <c r="F22" s="156"/>
    </row>
    <row r="23" spans="4:8" x14ac:dyDescent="0.4">
      <c r="G23" s="123"/>
      <c r="H23" s="75" t="s">
        <v>384</v>
      </c>
    </row>
  </sheetData>
  <mergeCells count="1">
    <mergeCell ref="D21:F22"/>
  </mergeCells>
  <conditionalFormatting sqref="Q1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/>
  <pageMargins left="0.7" right="0.7" top="0.75" bottom="0.75" header="0.3" footer="0.3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3</xdr:col>
                    <xdr:colOff>48986</xdr:colOff>
                    <xdr:row>6</xdr:row>
                    <xdr:rowOff>48986</xdr:rowOff>
                  </from>
                  <to>
                    <xdr:col>3</xdr:col>
                    <xdr:colOff>2661557</xdr:colOff>
                    <xdr:row>6</xdr:row>
                    <xdr:rowOff>315686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A4F7A-4350-412A-8344-D8AA709F46FF}">
  <dimension ref="A1:I328"/>
  <sheetViews>
    <sheetView workbookViewId="0">
      <selection activeCell="I13" sqref="I13"/>
    </sheetView>
  </sheetViews>
  <sheetFormatPr defaultRowHeight="14.6" x14ac:dyDescent="0.4"/>
  <cols>
    <col min="1" max="1" width="11" style="118" bestFit="1" customWidth="1"/>
    <col min="2" max="2" width="32.61328125" style="118" bestFit="1" customWidth="1"/>
    <col min="3" max="4" width="13.53515625" style="118" bestFit="1" customWidth="1"/>
    <col min="5" max="5" width="38.53515625" style="118" bestFit="1" customWidth="1"/>
    <col min="6" max="6" width="3.921875" style="136" customWidth="1"/>
    <col min="7" max="7" width="13.53515625" bestFit="1" customWidth="1"/>
    <col min="8" max="8" width="17.84375" customWidth="1"/>
    <col min="9" max="9" width="38.53515625" bestFit="1" customWidth="1"/>
  </cols>
  <sheetData>
    <row r="1" spans="1:9" x14ac:dyDescent="0.4">
      <c r="A1" s="118" t="s">
        <v>385</v>
      </c>
      <c r="G1" t="s">
        <v>380</v>
      </c>
    </row>
    <row r="3" spans="1:9" ht="29.15" x14ac:dyDescent="0.4">
      <c r="C3" s="119" t="s">
        <v>351</v>
      </c>
      <c r="D3" s="119" t="s">
        <v>352</v>
      </c>
      <c r="E3" s="118" t="s">
        <v>353</v>
      </c>
      <c r="G3" s="119" t="s">
        <v>351</v>
      </c>
      <c r="H3" s="119" t="s">
        <v>352</v>
      </c>
      <c r="I3" s="118" t="s">
        <v>353</v>
      </c>
    </row>
    <row r="4" spans="1:9" x14ac:dyDescent="0.4">
      <c r="A4" s="118">
        <v>9</v>
      </c>
      <c r="B4" s="118" t="s">
        <v>1</v>
      </c>
      <c r="C4" s="134">
        <v>519938707</v>
      </c>
      <c r="D4" s="134">
        <v>672421</v>
      </c>
      <c r="E4" s="135">
        <v>520611128</v>
      </c>
      <c r="G4" s="134">
        <v>503028295</v>
      </c>
      <c r="H4" s="134">
        <v>2566296</v>
      </c>
      <c r="I4" s="134">
        <v>505594591</v>
      </c>
    </row>
    <row r="5" spans="1:9" x14ac:dyDescent="0.4">
      <c r="A5" s="118">
        <v>441</v>
      </c>
      <c r="B5" s="118" t="s">
        <v>354</v>
      </c>
      <c r="C5" s="134">
        <v>603923767</v>
      </c>
      <c r="D5" s="134">
        <v>29318276</v>
      </c>
      <c r="E5" s="135">
        <v>633242043</v>
      </c>
      <c r="G5" s="134">
        <v>602786005</v>
      </c>
      <c r="H5" s="134">
        <v>15473926</v>
      </c>
      <c r="I5" s="134">
        <v>618259931</v>
      </c>
    </row>
    <row r="6" spans="1:9" x14ac:dyDescent="0.4">
      <c r="A6" s="118">
        <v>18</v>
      </c>
      <c r="B6" s="118" t="s">
        <v>27</v>
      </c>
      <c r="C6" s="134">
        <v>196634383</v>
      </c>
      <c r="D6" s="134">
        <v>163165031</v>
      </c>
      <c r="E6" s="135">
        <v>359799414</v>
      </c>
      <c r="G6" s="134">
        <v>189074384</v>
      </c>
      <c r="H6" s="134">
        <v>165655476</v>
      </c>
      <c r="I6" s="134">
        <v>354729860</v>
      </c>
    </row>
    <row r="7" spans="1:9" x14ac:dyDescent="0.4">
      <c r="A7" s="118">
        <v>27</v>
      </c>
      <c r="B7" s="118" t="s">
        <v>28</v>
      </c>
      <c r="C7" s="134">
        <v>792640623</v>
      </c>
      <c r="D7" s="134">
        <v>43279920</v>
      </c>
      <c r="E7" s="135">
        <v>835920543</v>
      </c>
      <c r="G7" s="134">
        <v>718780451</v>
      </c>
      <c r="H7" s="134">
        <v>41508185</v>
      </c>
      <c r="I7" s="134">
        <v>760288636</v>
      </c>
    </row>
    <row r="8" spans="1:9" x14ac:dyDescent="0.4">
      <c r="A8" s="118">
        <v>63</v>
      </c>
      <c r="B8" s="118" t="s">
        <v>30</v>
      </c>
      <c r="C8" s="134">
        <v>264084710</v>
      </c>
      <c r="D8" s="134">
        <v>0</v>
      </c>
      <c r="E8" s="135">
        <v>264084710</v>
      </c>
      <c r="G8" s="134">
        <v>249089404</v>
      </c>
      <c r="H8" s="134">
        <v>0</v>
      </c>
      <c r="I8" s="134">
        <v>249089404</v>
      </c>
    </row>
    <row r="9" spans="1:9" x14ac:dyDescent="0.4">
      <c r="A9" s="118">
        <v>72</v>
      </c>
      <c r="B9" s="118" t="s">
        <v>31</v>
      </c>
      <c r="C9" s="134">
        <v>201794338</v>
      </c>
      <c r="D9" s="134">
        <v>0</v>
      </c>
      <c r="E9" s="135">
        <v>201794338</v>
      </c>
      <c r="G9" s="134">
        <v>197649188</v>
      </c>
      <c r="H9" s="134">
        <v>0</v>
      </c>
      <c r="I9" s="134">
        <v>197649188</v>
      </c>
    </row>
    <row r="10" spans="1:9" x14ac:dyDescent="0.4">
      <c r="A10" s="118">
        <v>81</v>
      </c>
      <c r="B10" s="118" t="s">
        <v>32</v>
      </c>
      <c r="C10" s="134">
        <v>369048732</v>
      </c>
      <c r="D10" s="134">
        <v>0</v>
      </c>
      <c r="E10" s="135">
        <v>369048732</v>
      </c>
      <c r="G10" s="134">
        <v>361100983</v>
      </c>
      <c r="H10" s="134">
        <v>0</v>
      </c>
      <c r="I10" s="134">
        <v>361100983</v>
      </c>
    </row>
    <row r="11" spans="1:9" x14ac:dyDescent="0.4">
      <c r="A11" s="118">
        <v>99</v>
      </c>
      <c r="B11" s="118" t="s">
        <v>33</v>
      </c>
      <c r="C11" s="134">
        <v>279810725</v>
      </c>
      <c r="D11" s="134">
        <v>2851654</v>
      </c>
      <c r="E11" s="135">
        <v>282662379</v>
      </c>
      <c r="G11" s="134">
        <v>266369960</v>
      </c>
      <c r="H11" s="134">
        <v>3549611</v>
      </c>
      <c r="I11" s="134">
        <v>269919571</v>
      </c>
    </row>
    <row r="12" spans="1:9" x14ac:dyDescent="0.4">
      <c r="A12" s="118">
        <v>108</v>
      </c>
      <c r="B12" s="118" t="s">
        <v>34</v>
      </c>
      <c r="C12" s="134">
        <v>169614247</v>
      </c>
      <c r="D12" s="134">
        <v>0</v>
      </c>
      <c r="E12" s="135">
        <v>169614247</v>
      </c>
      <c r="G12" s="134">
        <v>162763591</v>
      </c>
      <c r="H12" s="134">
        <v>0</v>
      </c>
      <c r="I12" s="134">
        <v>162763591</v>
      </c>
    </row>
    <row r="13" spans="1:9" x14ac:dyDescent="0.4">
      <c r="A13" s="118">
        <v>126</v>
      </c>
      <c r="B13" s="118" t="s">
        <v>35</v>
      </c>
      <c r="C13" s="134">
        <v>1170693665</v>
      </c>
      <c r="D13" s="134">
        <v>36874023</v>
      </c>
      <c r="E13" s="135">
        <v>1207567688</v>
      </c>
      <c r="G13" s="134">
        <v>1141680293</v>
      </c>
      <c r="H13" s="134">
        <v>27541111</v>
      </c>
      <c r="I13" s="134">
        <v>1169221404</v>
      </c>
    </row>
    <row r="14" spans="1:9" x14ac:dyDescent="0.4">
      <c r="A14" s="118">
        <v>135</v>
      </c>
      <c r="B14" s="118" t="s">
        <v>36</v>
      </c>
      <c r="C14" s="134">
        <v>648918717</v>
      </c>
      <c r="D14" s="134">
        <v>19441079</v>
      </c>
      <c r="E14" s="135">
        <v>668359796</v>
      </c>
      <c r="G14" s="134">
        <v>626091965</v>
      </c>
      <c r="H14" s="134">
        <v>21308887</v>
      </c>
      <c r="I14" s="134">
        <v>647400852</v>
      </c>
    </row>
    <row r="15" spans="1:9" x14ac:dyDescent="0.4">
      <c r="A15" s="118">
        <v>171</v>
      </c>
      <c r="B15" s="118" t="s">
        <v>37</v>
      </c>
      <c r="C15" s="134">
        <v>533833766</v>
      </c>
      <c r="D15" s="134">
        <v>71340012</v>
      </c>
      <c r="E15" s="135">
        <v>605173778</v>
      </c>
      <c r="G15" s="134">
        <v>521234688</v>
      </c>
      <c r="H15" s="134">
        <v>6166155</v>
      </c>
      <c r="I15" s="134">
        <v>527400843</v>
      </c>
    </row>
    <row r="16" spans="1:9" x14ac:dyDescent="0.4">
      <c r="A16" s="118">
        <v>225</v>
      </c>
      <c r="B16" s="118" t="s">
        <v>38</v>
      </c>
      <c r="C16" s="134">
        <v>3317388507</v>
      </c>
      <c r="D16" s="134">
        <v>16426500</v>
      </c>
      <c r="E16" s="135">
        <v>3333815007</v>
      </c>
      <c r="G16" s="134">
        <v>3241089806</v>
      </c>
      <c r="H16" s="134">
        <v>16426500</v>
      </c>
      <c r="I16" s="134">
        <v>3257516306</v>
      </c>
    </row>
    <row r="17" spans="1:9" x14ac:dyDescent="0.4">
      <c r="A17" s="118">
        <v>234</v>
      </c>
      <c r="B17" s="118" t="s">
        <v>39</v>
      </c>
      <c r="C17" s="134">
        <v>503518102</v>
      </c>
      <c r="D17" s="134">
        <v>7216997</v>
      </c>
      <c r="E17" s="135">
        <v>510735099</v>
      </c>
      <c r="G17" s="134">
        <v>489571201</v>
      </c>
      <c r="H17" s="134">
        <v>6738431</v>
      </c>
      <c r="I17" s="134">
        <v>496309632</v>
      </c>
    </row>
    <row r="18" spans="1:9" x14ac:dyDescent="0.4">
      <c r="A18" s="118">
        <v>243</v>
      </c>
      <c r="B18" s="118" t="s">
        <v>40</v>
      </c>
      <c r="C18" s="134">
        <v>138460218</v>
      </c>
      <c r="D18" s="134">
        <v>0</v>
      </c>
      <c r="E18" s="135">
        <v>138460218</v>
      </c>
      <c r="G18" s="134">
        <v>135008551</v>
      </c>
      <c r="H18" s="134">
        <v>0</v>
      </c>
      <c r="I18" s="134">
        <v>135008551</v>
      </c>
    </row>
    <row r="19" spans="1:9" x14ac:dyDescent="0.4">
      <c r="A19" s="118">
        <v>261</v>
      </c>
      <c r="B19" s="118" t="s">
        <v>41</v>
      </c>
      <c r="C19" s="134">
        <v>5815591532</v>
      </c>
      <c r="D19" s="134">
        <v>280042040</v>
      </c>
      <c r="E19" s="135">
        <v>6095633572</v>
      </c>
      <c r="G19" s="134">
        <v>5547139901</v>
      </c>
      <c r="H19" s="134">
        <v>272371446</v>
      </c>
      <c r="I19" s="134">
        <v>5819511347</v>
      </c>
    </row>
    <row r="20" spans="1:9" x14ac:dyDescent="0.4">
      <c r="A20" s="118">
        <v>279</v>
      </c>
      <c r="B20" s="118" t="s">
        <v>42</v>
      </c>
      <c r="C20" s="134">
        <v>353181749</v>
      </c>
      <c r="D20" s="134">
        <v>20858189</v>
      </c>
      <c r="E20" s="135">
        <v>374039938</v>
      </c>
      <c r="G20" s="134">
        <v>342514390</v>
      </c>
      <c r="H20" s="134">
        <v>22049979</v>
      </c>
      <c r="I20" s="134">
        <v>364564369</v>
      </c>
    </row>
    <row r="21" spans="1:9" x14ac:dyDescent="0.4">
      <c r="A21" s="118">
        <v>355</v>
      </c>
      <c r="B21" s="118" t="s">
        <v>43</v>
      </c>
      <c r="C21" s="134">
        <v>309687167</v>
      </c>
      <c r="D21" s="134">
        <v>14005235</v>
      </c>
      <c r="E21" s="135">
        <v>323692402</v>
      </c>
      <c r="G21" s="134">
        <v>303635603</v>
      </c>
      <c r="H21" s="134">
        <v>13730936</v>
      </c>
      <c r="I21" s="134">
        <v>317366539</v>
      </c>
    </row>
    <row r="22" spans="1:9" x14ac:dyDescent="0.4">
      <c r="A22" s="118">
        <v>387</v>
      </c>
      <c r="B22" s="118" t="s">
        <v>44</v>
      </c>
      <c r="C22" s="134">
        <v>566098495</v>
      </c>
      <c r="D22" s="134">
        <v>45401015</v>
      </c>
      <c r="E22" s="135">
        <v>611499510</v>
      </c>
      <c r="G22" s="134">
        <v>553135495</v>
      </c>
      <c r="H22" s="134">
        <v>45150193</v>
      </c>
      <c r="I22" s="134">
        <v>598285688</v>
      </c>
    </row>
    <row r="23" spans="1:9" x14ac:dyDescent="0.4">
      <c r="A23" s="118">
        <v>414</v>
      </c>
      <c r="B23" s="118" t="s">
        <v>45</v>
      </c>
      <c r="C23" s="134">
        <v>366768384</v>
      </c>
      <c r="D23" s="134">
        <v>37662631</v>
      </c>
      <c r="E23" s="135">
        <v>404431015</v>
      </c>
      <c r="G23" s="134">
        <v>348884317</v>
      </c>
      <c r="H23" s="134">
        <v>19969787</v>
      </c>
      <c r="I23" s="134">
        <v>368854104</v>
      </c>
    </row>
    <row r="24" spans="1:9" x14ac:dyDescent="0.4">
      <c r="A24" s="118">
        <v>540</v>
      </c>
      <c r="B24" s="118" t="s">
        <v>342</v>
      </c>
      <c r="C24" s="134">
        <v>335957839</v>
      </c>
      <c r="D24" s="134">
        <v>7349021</v>
      </c>
      <c r="E24" s="135">
        <v>343306860</v>
      </c>
      <c r="G24" s="134">
        <v>327180289</v>
      </c>
      <c r="H24" s="134">
        <v>7100279</v>
      </c>
      <c r="I24" s="134">
        <v>334280568</v>
      </c>
    </row>
    <row r="25" spans="1:9" x14ac:dyDescent="0.4">
      <c r="A25" s="118">
        <v>472</v>
      </c>
      <c r="B25" s="118" t="s">
        <v>46</v>
      </c>
      <c r="C25" s="134">
        <v>576015701</v>
      </c>
      <c r="D25" s="134">
        <v>118423885</v>
      </c>
      <c r="E25" s="135">
        <v>694439586</v>
      </c>
      <c r="G25" s="134">
        <v>560099123</v>
      </c>
      <c r="H25" s="134">
        <v>103543510</v>
      </c>
      <c r="I25" s="134">
        <v>663642633</v>
      </c>
    </row>
    <row r="26" spans="1:9" x14ac:dyDescent="0.4">
      <c r="A26" s="118">
        <v>513</v>
      </c>
      <c r="B26" s="118" t="s">
        <v>47</v>
      </c>
      <c r="C26" s="134">
        <v>140410088</v>
      </c>
      <c r="D26" s="134">
        <v>3186665</v>
      </c>
      <c r="E26" s="135">
        <v>143596753</v>
      </c>
      <c r="G26" s="134">
        <v>134909697</v>
      </c>
      <c r="H26" s="134">
        <v>3137218</v>
      </c>
      <c r="I26" s="134">
        <v>138046915</v>
      </c>
    </row>
    <row r="27" spans="1:9" x14ac:dyDescent="0.4">
      <c r="A27" s="118">
        <v>549</v>
      </c>
      <c r="B27" s="118" t="s">
        <v>48</v>
      </c>
      <c r="C27" s="134">
        <v>294888546</v>
      </c>
      <c r="D27" s="134">
        <v>0</v>
      </c>
      <c r="E27" s="135">
        <v>294888546</v>
      </c>
      <c r="G27" s="134">
        <v>279068598</v>
      </c>
      <c r="H27" s="134">
        <v>0</v>
      </c>
      <c r="I27" s="134">
        <v>279068598</v>
      </c>
    </row>
    <row r="28" spans="1:9" x14ac:dyDescent="0.4">
      <c r="A28" s="118">
        <v>576</v>
      </c>
      <c r="B28" s="118" t="s">
        <v>49</v>
      </c>
      <c r="C28" s="134">
        <v>190918979</v>
      </c>
      <c r="D28" s="134">
        <v>10629560</v>
      </c>
      <c r="E28" s="135">
        <v>201548539</v>
      </c>
      <c r="G28" s="134">
        <v>186267742</v>
      </c>
      <c r="H28" s="134">
        <v>11221345</v>
      </c>
      <c r="I28" s="134">
        <v>197489087</v>
      </c>
    </row>
    <row r="29" spans="1:9" x14ac:dyDescent="0.4">
      <c r="A29" s="118">
        <v>585</v>
      </c>
      <c r="B29" s="118" t="s">
        <v>50</v>
      </c>
      <c r="C29" s="134">
        <v>339503348</v>
      </c>
      <c r="D29" s="134">
        <v>13665898</v>
      </c>
      <c r="E29" s="135">
        <v>353169246</v>
      </c>
      <c r="G29" s="134">
        <v>319984326</v>
      </c>
      <c r="H29" s="134">
        <v>23942337</v>
      </c>
      <c r="I29" s="134">
        <v>343926663</v>
      </c>
    </row>
    <row r="30" spans="1:9" x14ac:dyDescent="0.4">
      <c r="A30" s="118">
        <v>594</v>
      </c>
      <c r="B30" s="118" t="s">
        <v>51</v>
      </c>
      <c r="C30" s="134">
        <v>371780535</v>
      </c>
      <c r="D30" s="134">
        <v>4290797</v>
      </c>
      <c r="E30" s="135">
        <v>376071332</v>
      </c>
      <c r="G30" s="134">
        <v>352761423</v>
      </c>
      <c r="H30" s="134">
        <v>13388057</v>
      </c>
      <c r="I30" s="134">
        <v>366149480</v>
      </c>
    </row>
    <row r="31" spans="1:9" x14ac:dyDescent="0.4">
      <c r="A31" s="118">
        <v>603</v>
      </c>
      <c r="B31" s="118" t="s">
        <v>52</v>
      </c>
      <c r="C31" s="134">
        <v>133732699</v>
      </c>
      <c r="D31" s="134">
        <v>0</v>
      </c>
      <c r="E31" s="135">
        <v>133732699</v>
      </c>
      <c r="G31" s="134">
        <v>127690546</v>
      </c>
      <c r="H31" s="134">
        <v>0</v>
      </c>
      <c r="I31" s="134">
        <v>127690546</v>
      </c>
    </row>
    <row r="32" spans="1:9" x14ac:dyDescent="0.4">
      <c r="A32" s="118">
        <v>609</v>
      </c>
      <c r="B32" s="118" t="s">
        <v>53</v>
      </c>
      <c r="C32" s="134">
        <v>812464654</v>
      </c>
      <c r="D32" s="134">
        <v>30058883</v>
      </c>
      <c r="E32" s="135">
        <v>842523537</v>
      </c>
      <c r="G32" s="134">
        <v>793044376</v>
      </c>
      <c r="H32" s="134">
        <v>23684139</v>
      </c>
      <c r="I32" s="134">
        <v>816728515</v>
      </c>
    </row>
    <row r="33" spans="1:9" x14ac:dyDescent="0.4">
      <c r="A33" s="118">
        <v>621</v>
      </c>
      <c r="B33" s="118" t="s">
        <v>54</v>
      </c>
      <c r="C33" s="134">
        <v>1809816618</v>
      </c>
      <c r="D33" s="134">
        <v>89657290</v>
      </c>
      <c r="E33" s="135">
        <v>1899473908</v>
      </c>
      <c r="G33" s="134">
        <v>1768365800</v>
      </c>
      <c r="H33" s="134">
        <v>78491791</v>
      </c>
      <c r="I33" s="134">
        <v>1846857591</v>
      </c>
    </row>
    <row r="34" spans="1:9" x14ac:dyDescent="0.4">
      <c r="A34" s="118">
        <v>720</v>
      </c>
      <c r="B34" s="118" t="s">
        <v>55</v>
      </c>
      <c r="C34" s="134">
        <v>936860779</v>
      </c>
      <c r="D34" s="134">
        <v>297590463</v>
      </c>
      <c r="E34" s="135">
        <v>1234451242</v>
      </c>
      <c r="G34" s="134">
        <v>900089434</v>
      </c>
      <c r="H34" s="134">
        <v>219930007</v>
      </c>
      <c r="I34" s="134">
        <v>1120019441</v>
      </c>
    </row>
    <row r="35" spans="1:9" x14ac:dyDescent="0.4">
      <c r="A35" s="118">
        <v>729</v>
      </c>
      <c r="B35" s="118" t="s">
        <v>56</v>
      </c>
      <c r="C35" s="134">
        <v>711184697</v>
      </c>
      <c r="D35" s="134">
        <v>21361601</v>
      </c>
      <c r="E35" s="135">
        <v>732546298</v>
      </c>
      <c r="G35" s="134">
        <v>668494939</v>
      </c>
      <c r="H35" s="134">
        <v>46486415</v>
      </c>
      <c r="I35" s="134">
        <v>714981354</v>
      </c>
    </row>
    <row r="36" spans="1:9" x14ac:dyDescent="0.4">
      <c r="A36" s="118">
        <v>747</v>
      </c>
      <c r="B36" s="118" t="s">
        <v>57</v>
      </c>
      <c r="C36" s="134">
        <v>310950542</v>
      </c>
      <c r="D36" s="134">
        <v>78476633</v>
      </c>
      <c r="E36" s="135">
        <v>389427175</v>
      </c>
      <c r="G36" s="134">
        <v>304208494</v>
      </c>
      <c r="H36" s="134">
        <v>72849341</v>
      </c>
      <c r="I36" s="134">
        <v>377057835</v>
      </c>
    </row>
    <row r="37" spans="1:9" x14ac:dyDescent="0.4">
      <c r="A37" s="118">
        <v>1917</v>
      </c>
      <c r="B37" s="118" t="s">
        <v>58</v>
      </c>
      <c r="C37" s="134">
        <v>294280870</v>
      </c>
      <c r="D37" s="134">
        <v>6196576</v>
      </c>
      <c r="E37" s="135">
        <v>300477446</v>
      </c>
      <c r="G37" s="134">
        <v>285882227</v>
      </c>
      <c r="H37" s="134">
        <v>6350434</v>
      </c>
      <c r="I37" s="134">
        <v>292232661</v>
      </c>
    </row>
    <row r="38" spans="1:9" x14ac:dyDescent="0.4">
      <c r="A38" s="118">
        <v>846</v>
      </c>
      <c r="B38" s="118" t="s">
        <v>59</v>
      </c>
      <c r="C38" s="134">
        <v>322928431</v>
      </c>
      <c r="D38" s="134">
        <v>36037316</v>
      </c>
      <c r="E38" s="135">
        <v>358965747</v>
      </c>
      <c r="G38" s="134">
        <v>270341448</v>
      </c>
      <c r="H38" s="134">
        <v>70566187</v>
      </c>
      <c r="I38" s="134">
        <v>340907635</v>
      </c>
    </row>
    <row r="39" spans="1:9" x14ac:dyDescent="0.4">
      <c r="A39" s="118">
        <v>882</v>
      </c>
      <c r="B39" s="118" t="s">
        <v>60</v>
      </c>
      <c r="C39" s="134">
        <v>1054140322</v>
      </c>
      <c r="D39" s="134">
        <v>114992578</v>
      </c>
      <c r="E39" s="135">
        <v>1169132900</v>
      </c>
      <c r="G39" s="134">
        <v>1204426311</v>
      </c>
      <c r="H39" s="134">
        <v>140179770</v>
      </c>
      <c r="I39" s="134">
        <v>1344606081</v>
      </c>
    </row>
    <row r="40" spans="1:9" x14ac:dyDescent="0.4">
      <c r="A40" s="118">
        <v>916</v>
      </c>
      <c r="B40" s="118" t="s">
        <v>18</v>
      </c>
      <c r="C40" s="134">
        <v>201946288</v>
      </c>
      <c r="D40" s="134">
        <v>0</v>
      </c>
      <c r="E40" s="135">
        <v>201946288</v>
      </c>
      <c r="G40" s="134">
        <v>183412409</v>
      </c>
      <c r="H40" s="134">
        <v>0</v>
      </c>
      <c r="I40" s="134">
        <v>183412409</v>
      </c>
    </row>
    <row r="41" spans="1:9" x14ac:dyDescent="0.4">
      <c r="A41" s="118">
        <v>914</v>
      </c>
      <c r="B41" s="118" t="s">
        <v>19</v>
      </c>
      <c r="C41" s="134">
        <v>490817093</v>
      </c>
      <c r="D41" s="134">
        <v>55261533</v>
      </c>
      <c r="E41" s="135">
        <v>546078626</v>
      </c>
      <c r="G41" s="134">
        <v>478885181</v>
      </c>
      <c r="H41" s="134">
        <v>55254789</v>
      </c>
      <c r="I41" s="134">
        <v>534139970</v>
      </c>
    </row>
    <row r="42" spans="1:9" x14ac:dyDescent="0.4">
      <c r="A42" s="118">
        <v>918</v>
      </c>
      <c r="B42" s="118" t="s">
        <v>61</v>
      </c>
      <c r="C42" s="134">
        <v>227379569</v>
      </c>
      <c r="D42" s="134">
        <v>0</v>
      </c>
      <c r="E42" s="135">
        <v>227379569</v>
      </c>
      <c r="G42" s="134">
        <v>222040280</v>
      </c>
      <c r="H42" s="134">
        <v>0</v>
      </c>
      <c r="I42" s="134">
        <v>222040280</v>
      </c>
    </row>
    <row r="43" spans="1:9" x14ac:dyDescent="0.4">
      <c r="A43" s="118">
        <v>936</v>
      </c>
      <c r="B43" s="118" t="s">
        <v>62</v>
      </c>
      <c r="C43" s="134">
        <v>389052816</v>
      </c>
      <c r="D43" s="134">
        <v>6891834</v>
      </c>
      <c r="E43" s="135">
        <v>395944650</v>
      </c>
      <c r="G43" s="134">
        <v>387895413</v>
      </c>
      <c r="H43" s="134">
        <v>5438359</v>
      </c>
      <c r="I43" s="134">
        <v>393333772</v>
      </c>
    </row>
    <row r="44" spans="1:9" x14ac:dyDescent="0.4">
      <c r="A44" s="118">
        <v>977</v>
      </c>
      <c r="B44" s="118" t="s">
        <v>63</v>
      </c>
      <c r="C44" s="134">
        <v>202278372</v>
      </c>
      <c r="D44" s="134">
        <v>0</v>
      </c>
      <c r="E44" s="135">
        <v>202278372</v>
      </c>
      <c r="G44" s="134">
        <v>198591316</v>
      </c>
      <c r="H44" s="134">
        <v>0</v>
      </c>
      <c r="I44" s="134">
        <v>198591316</v>
      </c>
    </row>
    <row r="45" spans="1:9" x14ac:dyDescent="0.4">
      <c r="A45" s="118">
        <v>981</v>
      </c>
      <c r="B45" s="118" t="s">
        <v>64</v>
      </c>
      <c r="C45" s="134">
        <v>487983840</v>
      </c>
      <c r="D45" s="134">
        <v>31727084</v>
      </c>
      <c r="E45" s="135">
        <v>519710924</v>
      </c>
      <c r="G45" s="134">
        <v>460480952</v>
      </c>
      <c r="H45" s="134">
        <v>31782605</v>
      </c>
      <c r="I45" s="134">
        <v>492263557</v>
      </c>
    </row>
    <row r="46" spans="1:9" x14ac:dyDescent="0.4">
      <c r="A46" s="118">
        <v>999</v>
      </c>
      <c r="B46" s="118" t="s">
        <v>65</v>
      </c>
      <c r="C46" s="134">
        <v>1162589981</v>
      </c>
      <c r="D46" s="134">
        <v>67664560</v>
      </c>
      <c r="E46" s="135">
        <v>1230254541</v>
      </c>
      <c r="G46" s="134">
        <v>1120436672</v>
      </c>
      <c r="H46" s="134">
        <v>72315547</v>
      </c>
      <c r="I46" s="134">
        <v>1192752219</v>
      </c>
    </row>
    <row r="47" spans="1:9" x14ac:dyDescent="0.4">
      <c r="A47" s="118">
        <v>1044</v>
      </c>
      <c r="B47" s="118" t="s">
        <v>66</v>
      </c>
      <c r="C47" s="134">
        <v>2398850007</v>
      </c>
      <c r="D47" s="134">
        <v>219065261</v>
      </c>
      <c r="E47" s="135">
        <v>2617915268</v>
      </c>
      <c r="G47" s="134">
        <v>2283332046</v>
      </c>
      <c r="H47" s="134">
        <v>277035194</v>
      </c>
      <c r="I47" s="134">
        <v>2560367240</v>
      </c>
    </row>
    <row r="48" spans="1:9" x14ac:dyDescent="0.4">
      <c r="A48" s="118">
        <v>1053</v>
      </c>
      <c r="B48" s="118" t="s">
        <v>67</v>
      </c>
      <c r="C48" s="134">
        <v>6425199981</v>
      </c>
      <c r="D48" s="134">
        <v>616046067</v>
      </c>
      <c r="E48" s="135">
        <v>7041246048</v>
      </c>
      <c r="G48" s="134">
        <v>6122589935</v>
      </c>
      <c r="H48" s="134">
        <v>624396510</v>
      </c>
      <c r="I48" s="134">
        <v>6746986445</v>
      </c>
    </row>
    <row r="49" spans="1:9" x14ac:dyDescent="0.4">
      <c r="A49" s="118">
        <v>1062</v>
      </c>
      <c r="B49" s="118" t="s">
        <v>68</v>
      </c>
      <c r="C49" s="134">
        <v>400252461</v>
      </c>
      <c r="D49" s="134">
        <v>11500090</v>
      </c>
      <c r="E49" s="135">
        <v>411752551</v>
      </c>
      <c r="G49" s="134">
        <v>384851995</v>
      </c>
      <c r="H49" s="134">
        <v>12774381</v>
      </c>
      <c r="I49" s="134">
        <v>397626376</v>
      </c>
    </row>
    <row r="50" spans="1:9" x14ac:dyDescent="0.4">
      <c r="A50" s="118">
        <v>1071</v>
      </c>
      <c r="B50" s="118" t="s">
        <v>69</v>
      </c>
      <c r="C50" s="134">
        <v>344333345</v>
      </c>
      <c r="D50" s="134">
        <v>665103</v>
      </c>
      <c r="E50" s="135">
        <v>344998448</v>
      </c>
      <c r="G50" s="134">
        <v>336337139</v>
      </c>
      <c r="H50" s="134">
        <v>992700</v>
      </c>
      <c r="I50" s="134">
        <v>337329839</v>
      </c>
    </row>
    <row r="51" spans="1:9" x14ac:dyDescent="0.4">
      <c r="A51" s="118">
        <v>1089</v>
      </c>
      <c r="B51" s="118" t="s">
        <v>71</v>
      </c>
      <c r="C51" s="134">
        <v>187379536</v>
      </c>
      <c r="D51" s="134">
        <v>8516889</v>
      </c>
      <c r="E51" s="135">
        <v>195896425</v>
      </c>
      <c r="G51" s="134">
        <v>183116078</v>
      </c>
      <c r="H51" s="134">
        <v>8406406</v>
      </c>
      <c r="I51" s="134">
        <v>191522484</v>
      </c>
    </row>
    <row r="52" spans="1:9" x14ac:dyDescent="0.4">
      <c r="A52" s="118">
        <v>1080</v>
      </c>
      <c r="B52" s="118" t="s">
        <v>355</v>
      </c>
      <c r="C52" s="134">
        <v>222983496</v>
      </c>
      <c r="D52" s="134">
        <v>1732740</v>
      </c>
      <c r="E52" s="135">
        <v>224716236</v>
      </c>
      <c r="G52" s="134">
        <v>215911040</v>
      </c>
      <c r="H52" s="134">
        <v>707754</v>
      </c>
      <c r="I52" s="134">
        <v>216618794</v>
      </c>
    </row>
    <row r="53" spans="1:9" x14ac:dyDescent="0.4">
      <c r="A53" s="118">
        <v>1082</v>
      </c>
      <c r="B53" s="118" t="s">
        <v>356</v>
      </c>
      <c r="C53" s="134">
        <v>649489936</v>
      </c>
      <c r="D53" s="134">
        <v>87312868</v>
      </c>
      <c r="E53" s="135">
        <v>736802804</v>
      </c>
      <c r="G53" s="134">
        <v>637579570</v>
      </c>
      <c r="H53" s="134">
        <v>80983130</v>
      </c>
      <c r="I53" s="134">
        <v>718562700</v>
      </c>
    </row>
    <row r="54" spans="1:9" x14ac:dyDescent="0.4">
      <c r="A54" s="118">
        <v>1093</v>
      </c>
      <c r="B54" s="118" t="s">
        <v>73</v>
      </c>
      <c r="C54" s="134">
        <v>184943151</v>
      </c>
      <c r="D54" s="134">
        <v>0</v>
      </c>
      <c r="E54" s="135">
        <v>184943151</v>
      </c>
      <c r="G54" s="134">
        <v>179960843</v>
      </c>
      <c r="H54" s="134">
        <v>0</v>
      </c>
      <c r="I54" s="134">
        <v>179960843</v>
      </c>
    </row>
    <row r="55" spans="1:9" x14ac:dyDescent="0.4">
      <c r="A55" s="118">
        <v>1079</v>
      </c>
      <c r="B55" s="118" t="s">
        <v>74</v>
      </c>
      <c r="C55" s="134">
        <v>422504497</v>
      </c>
      <c r="D55" s="134">
        <v>0</v>
      </c>
      <c r="E55" s="135">
        <v>422504497</v>
      </c>
      <c r="G55" s="134">
        <v>414896779</v>
      </c>
      <c r="H55" s="134">
        <v>0</v>
      </c>
      <c r="I55" s="134">
        <v>414896779</v>
      </c>
    </row>
    <row r="56" spans="1:9" x14ac:dyDescent="0.4">
      <c r="A56" s="118">
        <v>1095</v>
      </c>
      <c r="B56" s="118" t="s">
        <v>75</v>
      </c>
      <c r="C56" s="134">
        <v>398406265</v>
      </c>
      <c r="D56" s="134">
        <v>7661916</v>
      </c>
      <c r="E56" s="135">
        <v>406068181</v>
      </c>
      <c r="G56" s="134">
        <v>364035932</v>
      </c>
      <c r="H56" s="134">
        <v>27988085</v>
      </c>
      <c r="I56" s="134">
        <v>392024017</v>
      </c>
    </row>
    <row r="57" spans="1:9" x14ac:dyDescent="0.4">
      <c r="A57" s="118">
        <v>4772</v>
      </c>
      <c r="B57" s="118" t="s">
        <v>76</v>
      </c>
      <c r="C57" s="134">
        <v>466350078</v>
      </c>
      <c r="D57" s="134">
        <v>6123100</v>
      </c>
      <c r="E57" s="135">
        <v>472473178</v>
      </c>
      <c r="G57" s="134">
        <v>453720253</v>
      </c>
      <c r="H57" s="134">
        <v>6121113</v>
      </c>
      <c r="I57" s="134">
        <v>459841366</v>
      </c>
    </row>
    <row r="58" spans="1:9" x14ac:dyDescent="0.4">
      <c r="A58" s="118">
        <v>1107</v>
      </c>
      <c r="B58" s="118" t="s">
        <v>77</v>
      </c>
      <c r="C58" s="134">
        <v>416894712</v>
      </c>
      <c r="D58" s="134">
        <v>2185384</v>
      </c>
      <c r="E58" s="135">
        <v>419080096</v>
      </c>
      <c r="G58" s="134">
        <v>403613048</v>
      </c>
      <c r="H58" s="134">
        <v>1997611</v>
      </c>
      <c r="I58" s="134">
        <v>405610659</v>
      </c>
    </row>
    <row r="59" spans="1:9" x14ac:dyDescent="0.4">
      <c r="A59" s="118">
        <v>1116</v>
      </c>
      <c r="B59" s="118" t="s">
        <v>78</v>
      </c>
      <c r="C59" s="134">
        <v>654979332</v>
      </c>
      <c r="D59" s="134">
        <v>72740302</v>
      </c>
      <c r="E59" s="135">
        <v>727719634</v>
      </c>
      <c r="G59" s="134">
        <v>638073097</v>
      </c>
      <c r="H59" s="134">
        <v>71500763</v>
      </c>
      <c r="I59" s="134">
        <v>709573860</v>
      </c>
    </row>
    <row r="60" spans="1:9" x14ac:dyDescent="0.4">
      <c r="A60" s="118">
        <v>1134</v>
      </c>
      <c r="B60" s="118" t="s">
        <v>79</v>
      </c>
      <c r="C60" s="134">
        <v>227764298</v>
      </c>
      <c r="D60" s="134">
        <v>3113636</v>
      </c>
      <c r="E60" s="135">
        <v>230877934</v>
      </c>
      <c r="G60" s="134">
        <v>220836193</v>
      </c>
      <c r="H60" s="134">
        <v>4299326</v>
      </c>
      <c r="I60" s="134">
        <v>225135519</v>
      </c>
    </row>
    <row r="61" spans="1:9" x14ac:dyDescent="0.4">
      <c r="A61" s="118">
        <v>1152</v>
      </c>
      <c r="B61" s="118" t="s">
        <v>80</v>
      </c>
      <c r="C61" s="134">
        <v>382912446</v>
      </c>
      <c r="D61" s="134">
        <v>5384429</v>
      </c>
      <c r="E61" s="135">
        <v>388296875</v>
      </c>
      <c r="G61" s="134">
        <v>368911316</v>
      </c>
      <c r="H61" s="134">
        <v>4178914</v>
      </c>
      <c r="I61" s="134">
        <v>373090230</v>
      </c>
    </row>
    <row r="62" spans="1:9" x14ac:dyDescent="0.4">
      <c r="A62" s="118">
        <v>1197</v>
      </c>
      <c r="B62" s="118" t="s">
        <v>81</v>
      </c>
      <c r="C62" s="134">
        <v>371602381</v>
      </c>
      <c r="D62" s="134">
        <v>8230837</v>
      </c>
      <c r="E62" s="135">
        <v>379833218</v>
      </c>
      <c r="G62" s="134">
        <v>360384214</v>
      </c>
      <c r="H62" s="134">
        <v>7667700</v>
      </c>
      <c r="I62" s="134">
        <v>368051914</v>
      </c>
    </row>
    <row r="63" spans="1:9" x14ac:dyDescent="0.4">
      <c r="A63" s="118">
        <v>1206</v>
      </c>
      <c r="B63" s="118" t="s">
        <v>82</v>
      </c>
      <c r="C63" s="134">
        <v>606365866</v>
      </c>
      <c r="D63" s="134">
        <v>32656584</v>
      </c>
      <c r="E63" s="135">
        <v>639022450</v>
      </c>
      <c r="G63" s="134">
        <v>592880454</v>
      </c>
      <c r="H63" s="134">
        <v>27399481</v>
      </c>
      <c r="I63" s="134">
        <v>620279935</v>
      </c>
    </row>
    <row r="64" spans="1:9" x14ac:dyDescent="0.4">
      <c r="A64" s="118">
        <v>1211</v>
      </c>
      <c r="B64" s="118" t="s">
        <v>83</v>
      </c>
      <c r="C64" s="134">
        <v>414482576</v>
      </c>
      <c r="D64" s="134">
        <v>17793959</v>
      </c>
      <c r="E64" s="135">
        <v>432276535</v>
      </c>
      <c r="G64" s="134">
        <v>402370095</v>
      </c>
      <c r="H64" s="134">
        <v>17369860</v>
      </c>
      <c r="I64" s="134">
        <v>419739955</v>
      </c>
    </row>
    <row r="65" spans="1:9" x14ac:dyDescent="0.4">
      <c r="A65" s="118">
        <v>1215</v>
      </c>
      <c r="B65" s="118" t="s">
        <v>84</v>
      </c>
      <c r="C65" s="134">
        <v>123622466</v>
      </c>
      <c r="D65" s="134">
        <v>0</v>
      </c>
      <c r="E65" s="135">
        <v>123622466</v>
      </c>
      <c r="G65" s="134">
        <v>120903988</v>
      </c>
      <c r="H65" s="134">
        <v>0</v>
      </c>
      <c r="I65" s="134">
        <v>120903988</v>
      </c>
    </row>
    <row r="66" spans="1:9" x14ac:dyDescent="0.4">
      <c r="A66" s="118">
        <v>1218</v>
      </c>
      <c r="B66" s="118" t="s">
        <v>85</v>
      </c>
      <c r="C66" s="134">
        <v>325425362</v>
      </c>
      <c r="D66" s="134">
        <v>48852088</v>
      </c>
      <c r="E66" s="135">
        <v>374277450</v>
      </c>
      <c r="G66" s="134">
        <v>313684466</v>
      </c>
      <c r="H66" s="134">
        <v>35988156</v>
      </c>
      <c r="I66" s="134">
        <v>349672622</v>
      </c>
    </row>
    <row r="67" spans="1:9" x14ac:dyDescent="0.4">
      <c r="A67" s="118">
        <v>2763</v>
      </c>
      <c r="B67" s="118" t="s">
        <v>86</v>
      </c>
      <c r="C67" s="134">
        <v>403640359</v>
      </c>
      <c r="D67" s="134">
        <v>294675</v>
      </c>
      <c r="E67" s="135">
        <v>403935034</v>
      </c>
      <c r="G67" s="134">
        <v>392891889</v>
      </c>
      <c r="H67" s="134">
        <v>580243</v>
      </c>
      <c r="I67" s="134">
        <v>393472132</v>
      </c>
    </row>
    <row r="68" spans="1:9" x14ac:dyDescent="0.4">
      <c r="A68" s="118">
        <v>1221</v>
      </c>
      <c r="B68" s="118" t="s">
        <v>87</v>
      </c>
      <c r="C68" s="134">
        <v>1522447244</v>
      </c>
      <c r="D68" s="134">
        <v>359169468</v>
      </c>
      <c r="E68" s="135">
        <v>1881616712</v>
      </c>
      <c r="G68" s="134">
        <v>1432826515</v>
      </c>
      <c r="H68" s="134">
        <v>326764029</v>
      </c>
      <c r="I68" s="134">
        <v>1759590544</v>
      </c>
    </row>
    <row r="69" spans="1:9" x14ac:dyDescent="0.4">
      <c r="A69" s="118">
        <v>1233</v>
      </c>
      <c r="B69" s="118" t="s">
        <v>88</v>
      </c>
      <c r="C69" s="134">
        <v>1102124885</v>
      </c>
      <c r="D69" s="134">
        <v>127271163</v>
      </c>
      <c r="E69" s="135">
        <v>1229396048</v>
      </c>
      <c r="G69" s="134">
        <v>1111605093</v>
      </c>
      <c r="H69" s="134">
        <v>83444797</v>
      </c>
      <c r="I69" s="134">
        <v>1195049890</v>
      </c>
    </row>
    <row r="70" spans="1:9" x14ac:dyDescent="0.4">
      <c r="A70" s="118">
        <v>1278</v>
      </c>
      <c r="B70" s="118" t="s">
        <v>89</v>
      </c>
      <c r="C70" s="134">
        <v>1001973797</v>
      </c>
      <c r="D70" s="134">
        <v>8856147</v>
      </c>
      <c r="E70" s="135">
        <v>1010829944</v>
      </c>
      <c r="G70" s="134">
        <v>983450129</v>
      </c>
      <c r="H70" s="134">
        <v>8841326</v>
      </c>
      <c r="I70" s="134">
        <v>992291455</v>
      </c>
    </row>
    <row r="71" spans="1:9" x14ac:dyDescent="0.4">
      <c r="A71" s="118">
        <v>1332</v>
      </c>
      <c r="B71" s="118" t="s">
        <v>90</v>
      </c>
      <c r="C71" s="134">
        <v>311581475</v>
      </c>
      <c r="D71" s="134">
        <v>513710</v>
      </c>
      <c r="E71" s="135">
        <v>312095185</v>
      </c>
      <c r="G71" s="134">
        <v>304040677</v>
      </c>
      <c r="H71" s="134">
        <v>350212</v>
      </c>
      <c r="I71" s="134">
        <v>304390889</v>
      </c>
    </row>
    <row r="72" spans="1:9" x14ac:dyDescent="0.4">
      <c r="A72" s="118">
        <v>1337</v>
      </c>
      <c r="B72" s="118" t="s">
        <v>357</v>
      </c>
      <c r="C72" s="134">
        <v>2771582087</v>
      </c>
      <c r="D72" s="134">
        <v>246376395</v>
      </c>
      <c r="E72" s="135">
        <v>3017958482</v>
      </c>
      <c r="G72" s="134">
        <v>2621642521</v>
      </c>
      <c r="H72" s="134">
        <v>234850303</v>
      </c>
      <c r="I72" s="134">
        <v>2856492824</v>
      </c>
    </row>
    <row r="73" spans="1:9" x14ac:dyDescent="0.4">
      <c r="A73" s="118">
        <v>1350</v>
      </c>
      <c r="B73" s="118" t="s">
        <v>92</v>
      </c>
      <c r="C73" s="134">
        <v>219671186</v>
      </c>
      <c r="D73" s="134">
        <v>6917595</v>
      </c>
      <c r="E73" s="135">
        <v>226588781</v>
      </c>
      <c r="G73" s="134">
        <v>215126357</v>
      </c>
      <c r="H73" s="134">
        <v>6776475</v>
      </c>
      <c r="I73" s="134">
        <v>221902832</v>
      </c>
    </row>
    <row r="74" spans="1:9" x14ac:dyDescent="0.4">
      <c r="A74" s="118">
        <v>1359</v>
      </c>
      <c r="B74" s="118" t="s">
        <v>358</v>
      </c>
      <c r="C74" s="134">
        <v>356548035</v>
      </c>
      <c r="D74" s="134">
        <v>35732352</v>
      </c>
      <c r="E74" s="135">
        <v>392280387</v>
      </c>
      <c r="G74" s="134">
        <v>367001668</v>
      </c>
      <c r="H74" s="134">
        <v>18879778</v>
      </c>
      <c r="I74" s="134">
        <v>385881446</v>
      </c>
    </row>
    <row r="75" spans="1:9" x14ac:dyDescent="0.4">
      <c r="A75" s="118">
        <v>1368</v>
      </c>
      <c r="B75" s="118" t="s">
        <v>94</v>
      </c>
      <c r="C75" s="134">
        <v>309090550</v>
      </c>
      <c r="D75" s="134">
        <v>1176171</v>
      </c>
      <c r="E75" s="135">
        <v>310266721</v>
      </c>
      <c r="G75" s="134">
        <v>293713974</v>
      </c>
      <c r="H75" s="134">
        <v>1155432</v>
      </c>
      <c r="I75" s="134">
        <v>294869406</v>
      </c>
    </row>
    <row r="76" spans="1:9" x14ac:dyDescent="0.4">
      <c r="A76" s="118">
        <v>1413</v>
      </c>
      <c r="B76" s="118" t="s">
        <v>95</v>
      </c>
      <c r="C76" s="134">
        <v>256468377</v>
      </c>
      <c r="D76" s="134">
        <v>5620905</v>
      </c>
      <c r="E76" s="135">
        <v>262089282</v>
      </c>
      <c r="G76" s="134">
        <v>251754151</v>
      </c>
      <c r="H76" s="134">
        <v>3657802</v>
      </c>
      <c r="I76" s="134">
        <v>255411953</v>
      </c>
    </row>
    <row r="77" spans="1:9" x14ac:dyDescent="0.4">
      <c r="A77" s="118">
        <v>1431</v>
      </c>
      <c r="B77" s="118" t="s">
        <v>96</v>
      </c>
      <c r="C77" s="134">
        <v>355542746</v>
      </c>
      <c r="D77" s="134">
        <v>1630577</v>
      </c>
      <c r="E77" s="135">
        <v>357173323</v>
      </c>
      <c r="G77" s="134">
        <v>349904594</v>
      </c>
      <c r="H77" s="134">
        <v>1628944</v>
      </c>
      <c r="I77" s="134">
        <v>351533538</v>
      </c>
    </row>
    <row r="78" spans="1:9" x14ac:dyDescent="0.4">
      <c r="A78" s="118">
        <v>1476</v>
      </c>
      <c r="B78" s="118" t="s">
        <v>97</v>
      </c>
      <c r="C78" s="134">
        <v>2761785159</v>
      </c>
      <c r="D78" s="134">
        <v>76120995</v>
      </c>
      <c r="E78" s="135">
        <v>2837906154</v>
      </c>
      <c r="G78" s="134">
        <v>2699722756</v>
      </c>
      <c r="H78" s="134">
        <v>66557071</v>
      </c>
      <c r="I78" s="134">
        <v>2766279827</v>
      </c>
    </row>
    <row r="79" spans="1:9" x14ac:dyDescent="0.4">
      <c r="A79" s="118">
        <v>1503</v>
      </c>
      <c r="B79" s="118" t="s">
        <v>98</v>
      </c>
      <c r="C79" s="134">
        <v>550882958</v>
      </c>
      <c r="D79" s="134">
        <v>25650224</v>
      </c>
      <c r="E79" s="135">
        <v>576533182</v>
      </c>
      <c r="G79" s="134">
        <v>520970927</v>
      </c>
      <c r="H79" s="134">
        <v>16855052</v>
      </c>
      <c r="I79" s="134">
        <v>537825979</v>
      </c>
    </row>
    <row r="80" spans="1:9" x14ac:dyDescent="0.4">
      <c r="A80" s="118">
        <v>1576</v>
      </c>
      <c r="B80" s="118" t="s">
        <v>99</v>
      </c>
      <c r="C80" s="134">
        <v>1482102093</v>
      </c>
      <c r="D80" s="134">
        <v>398668591</v>
      </c>
      <c r="E80" s="135">
        <v>1880770684</v>
      </c>
      <c r="G80" s="134">
        <v>1446558419</v>
      </c>
      <c r="H80" s="134">
        <v>339177155</v>
      </c>
      <c r="I80" s="134">
        <v>1785735574</v>
      </c>
    </row>
    <row r="81" spans="1:9" x14ac:dyDescent="0.4">
      <c r="A81" s="118">
        <v>1602</v>
      </c>
      <c r="B81" s="118" t="s">
        <v>100</v>
      </c>
      <c r="C81" s="134">
        <v>171333570</v>
      </c>
      <c r="D81" s="134">
        <v>0</v>
      </c>
      <c r="E81" s="135">
        <v>171333570</v>
      </c>
      <c r="G81" s="134">
        <v>167114569</v>
      </c>
      <c r="H81" s="134">
        <v>0</v>
      </c>
      <c r="I81" s="134">
        <v>167114569</v>
      </c>
    </row>
    <row r="82" spans="1:9" x14ac:dyDescent="0.4">
      <c r="A82" s="118">
        <v>1611</v>
      </c>
      <c r="B82" s="118" t="s">
        <v>101</v>
      </c>
      <c r="C82" s="134">
        <v>5301742592</v>
      </c>
      <c r="D82" s="134">
        <v>151738824</v>
      </c>
      <c r="E82" s="135">
        <v>5453481416</v>
      </c>
      <c r="G82" s="134">
        <v>5156232896</v>
      </c>
      <c r="H82" s="134">
        <v>160570857</v>
      </c>
      <c r="I82" s="134">
        <v>5316803753</v>
      </c>
    </row>
    <row r="83" spans="1:9" x14ac:dyDescent="0.4">
      <c r="A83" s="118">
        <v>1619</v>
      </c>
      <c r="B83" s="118" t="s">
        <v>102</v>
      </c>
      <c r="C83" s="134">
        <v>472242947</v>
      </c>
      <c r="D83" s="134">
        <v>4454294</v>
      </c>
      <c r="E83" s="135">
        <v>476697241</v>
      </c>
      <c r="G83" s="134">
        <v>455194391</v>
      </c>
      <c r="H83" s="134">
        <v>8283548</v>
      </c>
      <c r="I83" s="134">
        <v>463477939</v>
      </c>
    </row>
    <row r="84" spans="1:9" x14ac:dyDescent="0.4">
      <c r="A84" s="118">
        <v>1638</v>
      </c>
      <c r="B84" s="118" t="s">
        <v>103</v>
      </c>
      <c r="C84" s="134">
        <v>917013678</v>
      </c>
      <c r="D84" s="134">
        <v>7615406</v>
      </c>
      <c r="E84" s="135">
        <v>924629084</v>
      </c>
      <c r="G84" s="134">
        <v>887744988</v>
      </c>
      <c r="H84" s="134">
        <v>6678357</v>
      </c>
      <c r="I84" s="134">
        <v>894423345</v>
      </c>
    </row>
    <row r="85" spans="1:9" x14ac:dyDescent="0.4">
      <c r="A85" s="118">
        <v>1675</v>
      </c>
      <c r="B85" s="118" t="s">
        <v>104</v>
      </c>
      <c r="C85" s="134">
        <v>113193768</v>
      </c>
      <c r="D85" s="134">
        <v>0</v>
      </c>
      <c r="E85" s="135">
        <v>113193768</v>
      </c>
      <c r="G85" s="134">
        <v>110014230</v>
      </c>
      <c r="H85" s="134">
        <v>0</v>
      </c>
      <c r="I85" s="134">
        <v>110014230</v>
      </c>
    </row>
    <row r="86" spans="1:9" x14ac:dyDescent="0.4">
      <c r="A86" s="118">
        <v>1701</v>
      </c>
      <c r="B86" s="118" t="s">
        <v>105</v>
      </c>
      <c r="C86" s="134">
        <v>547871923</v>
      </c>
      <c r="D86" s="134">
        <v>691489</v>
      </c>
      <c r="E86" s="135">
        <v>548563412</v>
      </c>
      <c r="G86" s="134">
        <v>538278992</v>
      </c>
      <c r="H86" s="134">
        <v>2705717</v>
      </c>
      <c r="I86" s="134">
        <v>540984709</v>
      </c>
    </row>
    <row r="87" spans="1:9" x14ac:dyDescent="0.4">
      <c r="A87" s="118">
        <v>1719</v>
      </c>
      <c r="B87" s="118" t="s">
        <v>106</v>
      </c>
      <c r="C87" s="134">
        <v>279024712</v>
      </c>
      <c r="D87" s="134">
        <v>6577391</v>
      </c>
      <c r="E87" s="135">
        <v>285602103</v>
      </c>
      <c r="G87" s="134">
        <v>257870340</v>
      </c>
      <c r="H87" s="134">
        <v>8889685</v>
      </c>
      <c r="I87" s="134">
        <v>266760025</v>
      </c>
    </row>
    <row r="88" spans="1:9" x14ac:dyDescent="0.4">
      <c r="A88" s="118">
        <v>1737</v>
      </c>
      <c r="B88" s="118" t="s">
        <v>107</v>
      </c>
      <c r="C88" s="134">
        <v>9295147760</v>
      </c>
      <c r="D88" s="134">
        <v>1382892010</v>
      </c>
      <c r="E88" s="135">
        <v>10678039770</v>
      </c>
      <c r="G88" s="134">
        <v>9037402275</v>
      </c>
      <c r="H88" s="134">
        <v>1520810708</v>
      </c>
      <c r="I88" s="134">
        <v>10558212983</v>
      </c>
    </row>
    <row r="89" spans="1:9" x14ac:dyDescent="0.4">
      <c r="A89" s="118">
        <v>1782</v>
      </c>
      <c r="B89" s="118" t="s">
        <v>108</v>
      </c>
      <c r="C89" s="134">
        <v>53430678</v>
      </c>
      <c r="D89" s="134">
        <v>0</v>
      </c>
      <c r="E89" s="135">
        <v>53430678</v>
      </c>
      <c r="G89" s="134">
        <v>51812923</v>
      </c>
      <c r="H89" s="134">
        <v>0</v>
      </c>
      <c r="I89" s="134">
        <v>51812923</v>
      </c>
    </row>
    <row r="90" spans="1:9" x14ac:dyDescent="0.4">
      <c r="A90" s="118">
        <v>1791</v>
      </c>
      <c r="B90" s="118" t="s">
        <v>109</v>
      </c>
      <c r="C90" s="134">
        <v>358672005</v>
      </c>
      <c r="D90" s="134">
        <v>7002731</v>
      </c>
      <c r="E90" s="135">
        <v>365674736</v>
      </c>
      <c r="G90" s="134">
        <v>346601751</v>
      </c>
      <c r="H90" s="134">
        <v>5521779</v>
      </c>
      <c r="I90" s="134">
        <v>352123530</v>
      </c>
    </row>
    <row r="91" spans="1:9" x14ac:dyDescent="0.4">
      <c r="A91" s="118">
        <v>1863</v>
      </c>
      <c r="B91" s="118" t="s">
        <v>110</v>
      </c>
      <c r="C91" s="134">
        <v>4383035339</v>
      </c>
      <c r="D91" s="134">
        <v>662925819</v>
      </c>
      <c r="E91" s="135">
        <v>5045961158</v>
      </c>
      <c r="G91" s="134">
        <v>4217961036</v>
      </c>
      <c r="H91" s="134">
        <v>714255056</v>
      </c>
      <c r="I91" s="134">
        <v>4932216092</v>
      </c>
    </row>
    <row r="92" spans="1:9" x14ac:dyDescent="0.4">
      <c r="A92" s="118">
        <v>1908</v>
      </c>
      <c r="B92" s="118" t="s">
        <v>111</v>
      </c>
      <c r="C92" s="134">
        <v>197203572</v>
      </c>
      <c r="D92" s="134">
        <v>0</v>
      </c>
      <c r="E92" s="135">
        <v>197203572</v>
      </c>
      <c r="G92" s="134">
        <v>192151476</v>
      </c>
      <c r="H92" s="134">
        <v>0</v>
      </c>
      <c r="I92" s="134">
        <v>192151476</v>
      </c>
    </row>
    <row r="93" spans="1:9" x14ac:dyDescent="0.4">
      <c r="A93" s="118">
        <v>1926</v>
      </c>
      <c r="B93" s="118" t="s">
        <v>112</v>
      </c>
      <c r="C93" s="134">
        <v>301757539</v>
      </c>
      <c r="D93" s="134">
        <v>909769</v>
      </c>
      <c r="E93" s="135">
        <v>302667308</v>
      </c>
      <c r="G93" s="134">
        <v>287078049</v>
      </c>
      <c r="H93" s="134">
        <v>939584</v>
      </c>
      <c r="I93" s="134">
        <v>288017633</v>
      </c>
    </row>
    <row r="94" spans="1:9" x14ac:dyDescent="0.4">
      <c r="A94" s="118">
        <v>1944</v>
      </c>
      <c r="B94" s="118" t="s">
        <v>113</v>
      </c>
      <c r="C94" s="134">
        <v>399518008</v>
      </c>
      <c r="D94" s="134">
        <v>74402340</v>
      </c>
      <c r="E94" s="135">
        <v>473920348</v>
      </c>
      <c r="G94" s="134">
        <v>391655994</v>
      </c>
      <c r="H94" s="134">
        <v>74371245</v>
      </c>
      <c r="I94" s="134">
        <v>466027239</v>
      </c>
    </row>
    <row r="95" spans="1:9" x14ac:dyDescent="0.4">
      <c r="A95" s="118">
        <v>1953</v>
      </c>
      <c r="B95" s="118" t="s">
        <v>114</v>
      </c>
      <c r="C95" s="134">
        <v>254304907</v>
      </c>
      <c r="D95" s="134">
        <v>1345075</v>
      </c>
      <c r="E95" s="135">
        <v>255649982</v>
      </c>
      <c r="G95" s="134">
        <v>244634419</v>
      </c>
      <c r="H95" s="134">
        <v>1920078</v>
      </c>
      <c r="I95" s="134">
        <v>246554497</v>
      </c>
    </row>
    <row r="96" spans="1:9" x14ac:dyDescent="0.4">
      <c r="A96" s="118">
        <v>1963</v>
      </c>
      <c r="B96" s="118" t="s">
        <v>115</v>
      </c>
      <c r="C96" s="134">
        <v>254744399</v>
      </c>
      <c r="D96" s="134">
        <v>5230</v>
      </c>
      <c r="E96" s="135">
        <v>254749629</v>
      </c>
      <c r="G96" s="134">
        <v>250183810</v>
      </c>
      <c r="H96" s="134">
        <v>5230</v>
      </c>
      <c r="I96" s="134">
        <v>250189040</v>
      </c>
    </row>
    <row r="97" spans="1:9" x14ac:dyDescent="0.4">
      <c r="A97" s="118">
        <v>3582</v>
      </c>
      <c r="B97" s="118" t="s">
        <v>116</v>
      </c>
      <c r="C97" s="134">
        <v>345071482</v>
      </c>
      <c r="D97" s="134">
        <v>0</v>
      </c>
      <c r="E97" s="135">
        <v>345071482</v>
      </c>
      <c r="G97" s="134">
        <v>336343078</v>
      </c>
      <c r="H97" s="134">
        <v>0</v>
      </c>
      <c r="I97" s="134">
        <v>336343078</v>
      </c>
    </row>
    <row r="98" spans="1:9" x14ac:dyDescent="0.4">
      <c r="A98" s="118">
        <v>3978</v>
      </c>
      <c r="B98" s="118" t="s">
        <v>117</v>
      </c>
      <c r="C98" s="134">
        <v>412209788</v>
      </c>
      <c r="D98" s="134">
        <v>4523826</v>
      </c>
      <c r="E98" s="135">
        <v>416733614</v>
      </c>
      <c r="G98" s="134">
        <v>383139028</v>
      </c>
      <c r="H98" s="134">
        <v>3517916</v>
      </c>
      <c r="I98" s="134">
        <v>386656944</v>
      </c>
    </row>
    <row r="99" spans="1:9" x14ac:dyDescent="0.4">
      <c r="A99" s="118">
        <v>6741</v>
      </c>
      <c r="B99" s="118" t="s">
        <v>118</v>
      </c>
      <c r="C99" s="134">
        <v>532783796</v>
      </c>
      <c r="D99" s="134">
        <v>13764315</v>
      </c>
      <c r="E99" s="135">
        <v>546548111</v>
      </c>
      <c r="G99" s="134">
        <v>523496700</v>
      </c>
      <c r="H99" s="134">
        <v>10620901</v>
      </c>
      <c r="I99" s="134">
        <v>534117601</v>
      </c>
    </row>
    <row r="100" spans="1:9" x14ac:dyDescent="0.4">
      <c r="A100" s="118">
        <v>1970</v>
      </c>
      <c r="B100" s="118" t="s">
        <v>119</v>
      </c>
      <c r="C100" s="134">
        <v>193315826</v>
      </c>
      <c r="D100" s="134">
        <v>0</v>
      </c>
      <c r="E100" s="135">
        <v>193315826</v>
      </c>
      <c r="G100" s="134">
        <v>179023794</v>
      </c>
      <c r="H100" s="134">
        <v>0</v>
      </c>
      <c r="I100" s="134">
        <v>179023794</v>
      </c>
    </row>
    <row r="101" spans="1:9" x14ac:dyDescent="0.4">
      <c r="A101" s="118">
        <v>1972</v>
      </c>
      <c r="B101" s="118" t="s">
        <v>120</v>
      </c>
      <c r="C101" s="134">
        <v>214280188</v>
      </c>
      <c r="D101" s="134">
        <v>0</v>
      </c>
      <c r="E101" s="135">
        <v>214280188</v>
      </c>
      <c r="G101" s="134">
        <v>244128974</v>
      </c>
      <c r="H101" s="134">
        <v>0</v>
      </c>
      <c r="I101" s="134">
        <v>244128974</v>
      </c>
    </row>
    <row r="102" spans="1:9" x14ac:dyDescent="0.4">
      <c r="A102" s="118">
        <v>1965</v>
      </c>
      <c r="B102" s="118" t="s">
        <v>121</v>
      </c>
      <c r="C102" s="134">
        <v>291857784</v>
      </c>
      <c r="D102" s="134">
        <v>5361728</v>
      </c>
      <c r="E102" s="135">
        <v>297219512</v>
      </c>
      <c r="G102" s="134">
        <v>285553711</v>
      </c>
      <c r="H102" s="134">
        <v>4146486</v>
      </c>
      <c r="I102" s="134">
        <v>289700197</v>
      </c>
    </row>
    <row r="103" spans="1:9" x14ac:dyDescent="0.4">
      <c r="A103" s="118">
        <v>657</v>
      </c>
      <c r="B103" s="118" t="s">
        <v>122</v>
      </c>
      <c r="C103" s="134">
        <v>588466396</v>
      </c>
      <c r="D103" s="134">
        <v>0</v>
      </c>
      <c r="E103" s="135">
        <v>588466396</v>
      </c>
      <c r="G103" s="134">
        <v>583119791</v>
      </c>
      <c r="H103" s="134">
        <v>0</v>
      </c>
      <c r="I103" s="134">
        <v>583119791</v>
      </c>
    </row>
    <row r="104" spans="1:9" x14ac:dyDescent="0.4">
      <c r="A104" s="118">
        <v>1989</v>
      </c>
      <c r="B104" s="118" t="s">
        <v>123</v>
      </c>
      <c r="C104" s="134">
        <v>203365980</v>
      </c>
      <c r="D104" s="134">
        <v>10946803</v>
      </c>
      <c r="E104" s="135">
        <v>214312783</v>
      </c>
      <c r="G104" s="134">
        <v>198329708</v>
      </c>
      <c r="H104" s="134">
        <v>10746179</v>
      </c>
      <c r="I104" s="134">
        <v>209075887</v>
      </c>
    </row>
    <row r="105" spans="1:9" x14ac:dyDescent="0.4">
      <c r="A105" s="118">
        <v>2007</v>
      </c>
      <c r="B105" s="118" t="s">
        <v>124</v>
      </c>
      <c r="C105" s="134">
        <v>251885480</v>
      </c>
      <c r="D105" s="134">
        <v>249591</v>
      </c>
      <c r="E105" s="135">
        <v>252135071</v>
      </c>
      <c r="G105" s="134">
        <v>242785329</v>
      </c>
      <c r="H105" s="134">
        <v>176906</v>
      </c>
      <c r="I105" s="134">
        <v>242962235</v>
      </c>
    </row>
    <row r="106" spans="1:9" x14ac:dyDescent="0.4">
      <c r="A106" s="118">
        <v>2088</v>
      </c>
      <c r="B106" s="118" t="s">
        <v>125</v>
      </c>
      <c r="C106" s="134">
        <v>446073860</v>
      </c>
      <c r="D106" s="134">
        <v>55371605</v>
      </c>
      <c r="E106" s="135">
        <v>501445465</v>
      </c>
      <c r="G106" s="134">
        <v>439766815</v>
      </c>
      <c r="H106" s="134">
        <v>40454655</v>
      </c>
      <c r="I106" s="134">
        <v>480221470</v>
      </c>
    </row>
    <row r="107" spans="1:9" x14ac:dyDescent="0.4">
      <c r="A107" s="118">
        <v>2097</v>
      </c>
      <c r="B107" s="118" t="s">
        <v>126</v>
      </c>
      <c r="C107" s="134">
        <v>249807696</v>
      </c>
      <c r="D107" s="134">
        <v>3914353</v>
      </c>
      <c r="E107" s="135">
        <v>253722049</v>
      </c>
      <c r="G107" s="134">
        <v>241672706</v>
      </c>
      <c r="H107" s="134">
        <v>3320585</v>
      </c>
      <c r="I107" s="134">
        <v>244993291</v>
      </c>
    </row>
    <row r="108" spans="1:9" x14ac:dyDescent="0.4">
      <c r="A108" s="118">
        <v>2113</v>
      </c>
      <c r="B108" s="118" t="s">
        <v>127</v>
      </c>
      <c r="C108" s="134">
        <v>114405453</v>
      </c>
      <c r="D108" s="134">
        <v>0</v>
      </c>
      <c r="E108" s="135">
        <v>114405453</v>
      </c>
      <c r="G108" s="134">
        <v>111387525</v>
      </c>
      <c r="H108" s="134">
        <v>0</v>
      </c>
      <c r="I108" s="134">
        <v>111387525</v>
      </c>
    </row>
    <row r="109" spans="1:9" x14ac:dyDescent="0.4">
      <c r="A109" s="118">
        <v>2124</v>
      </c>
      <c r="B109" s="118" t="s">
        <v>128</v>
      </c>
      <c r="C109" s="134">
        <v>450004372</v>
      </c>
      <c r="D109" s="134">
        <v>7156749</v>
      </c>
      <c r="E109" s="135">
        <v>457161121</v>
      </c>
      <c r="G109" s="134">
        <v>439938557</v>
      </c>
      <c r="H109" s="134">
        <v>7044180</v>
      </c>
      <c r="I109" s="134">
        <v>446982737</v>
      </c>
    </row>
    <row r="110" spans="1:9" x14ac:dyDescent="0.4">
      <c r="A110" s="118">
        <v>2151</v>
      </c>
      <c r="B110" s="118" t="s">
        <v>129</v>
      </c>
      <c r="C110" s="134">
        <v>296423877</v>
      </c>
      <c r="D110" s="134">
        <v>27798807</v>
      </c>
      <c r="E110" s="135">
        <v>324222684</v>
      </c>
      <c r="G110" s="134">
        <v>286732260</v>
      </c>
      <c r="H110" s="134">
        <v>29806003</v>
      </c>
      <c r="I110" s="134">
        <v>316538263</v>
      </c>
    </row>
    <row r="111" spans="1:9" x14ac:dyDescent="0.4">
      <c r="A111" s="118">
        <v>2169</v>
      </c>
      <c r="B111" s="118" t="s">
        <v>130</v>
      </c>
      <c r="C111" s="134">
        <v>972345470</v>
      </c>
      <c r="D111" s="134">
        <v>26370637</v>
      </c>
      <c r="E111" s="135">
        <v>998716107</v>
      </c>
      <c r="G111" s="134">
        <v>952353149</v>
      </c>
      <c r="H111" s="134">
        <v>25758314</v>
      </c>
      <c r="I111" s="134">
        <v>978111463</v>
      </c>
    </row>
    <row r="112" spans="1:9" x14ac:dyDescent="0.4">
      <c r="A112" s="118">
        <v>2295</v>
      </c>
      <c r="B112" s="118" t="s">
        <v>131</v>
      </c>
      <c r="C112" s="134">
        <v>512543845</v>
      </c>
      <c r="D112" s="134">
        <v>61272310</v>
      </c>
      <c r="E112" s="135">
        <v>573816155</v>
      </c>
      <c r="G112" s="134">
        <v>505070799</v>
      </c>
      <c r="H112" s="134">
        <v>34172865</v>
      </c>
      <c r="I112" s="134">
        <v>539243664</v>
      </c>
    </row>
    <row r="113" spans="1:9" x14ac:dyDescent="0.4">
      <c r="A113" s="118">
        <v>2313</v>
      </c>
      <c r="B113" s="118" t="s">
        <v>132</v>
      </c>
      <c r="C113" s="134">
        <v>1175256551</v>
      </c>
      <c r="D113" s="134">
        <v>123034291</v>
      </c>
      <c r="E113" s="135">
        <v>1298290842</v>
      </c>
      <c r="G113" s="134">
        <v>1156807676</v>
      </c>
      <c r="H113" s="134">
        <v>126122647</v>
      </c>
      <c r="I113" s="134">
        <v>1282930323</v>
      </c>
    </row>
    <row r="114" spans="1:9" x14ac:dyDescent="0.4">
      <c r="A114" s="118">
        <v>2322</v>
      </c>
      <c r="B114" s="118" t="s">
        <v>133</v>
      </c>
      <c r="C114" s="134">
        <v>869022653</v>
      </c>
      <c r="D114" s="134">
        <v>2312503</v>
      </c>
      <c r="E114" s="135">
        <v>871335156</v>
      </c>
      <c r="G114" s="134">
        <v>833617080</v>
      </c>
      <c r="H114" s="134">
        <v>4771286</v>
      </c>
      <c r="I114" s="134">
        <v>838388366</v>
      </c>
    </row>
    <row r="115" spans="1:9" x14ac:dyDescent="0.4">
      <c r="A115" s="118">
        <v>2369</v>
      </c>
      <c r="B115" s="118" t="s">
        <v>134</v>
      </c>
      <c r="C115" s="134">
        <v>242841220</v>
      </c>
      <c r="D115" s="134">
        <v>0</v>
      </c>
      <c r="E115" s="135">
        <v>242841220</v>
      </c>
      <c r="G115" s="134">
        <v>232429306</v>
      </c>
      <c r="H115" s="134">
        <v>0</v>
      </c>
      <c r="I115" s="134">
        <v>232429306</v>
      </c>
    </row>
    <row r="116" spans="1:9" x14ac:dyDescent="0.4">
      <c r="A116" s="118">
        <v>2682</v>
      </c>
      <c r="B116" s="118" t="s">
        <v>2</v>
      </c>
      <c r="C116" s="134">
        <v>207904653</v>
      </c>
      <c r="D116" s="134">
        <v>2876161</v>
      </c>
      <c r="E116" s="135">
        <v>210780814</v>
      </c>
      <c r="G116" s="134">
        <v>203495605</v>
      </c>
      <c r="H116" s="134">
        <v>2873438</v>
      </c>
      <c r="I116" s="134">
        <v>206369043</v>
      </c>
    </row>
    <row r="117" spans="1:9" x14ac:dyDescent="0.4">
      <c r="A117" s="118">
        <v>2376</v>
      </c>
      <c r="B117" s="118" t="s">
        <v>135</v>
      </c>
      <c r="C117" s="134">
        <v>323487693</v>
      </c>
      <c r="D117" s="134">
        <v>43426908</v>
      </c>
      <c r="E117" s="135">
        <v>366914601</v>
      </c>
      <c r="G117" s="134">
        <v>314604836</v>
      </c>
      <c r="H117" s="134">
        <v>36668865</v>
      </c>
      <c r="I117" s="134">
        <v>351273701</v>
      </c>
    </row>
    <row r="118" spans="1:9" x14ac:dyDescent="0.4">
      <c r="A118" s="118">
        <v>2403</v>
      </c>
      <c r="B118" s="118" t="s">
        <v>136</v>
      </c>
      <c r="C118" s="134">
        <v>698938628</v>
      </c>
      <c r="D118" s="134">
        <v>32583043</v>
      </c>
      <c r="E118" s="135">
        <v>731521671</v>
      </c>
      <c r="G118" s="134">
        <v>677481453</v>
      </c>
      <c r="H118" s="134">
        <v>26251419</v>
      </c>
      <c r="I118" s="134">
        <v>703732872</v>
      </c>
    </row>
    <row r="119" spans="1:9" x14ac:dyDescent="0.4">
      <c r="A119" s="118">
        <v>2457</v>
      </c>
      <c r="B119" s="118" t="s">
        <v>359</v>
      </c>
      <c r="C119" s="134">
        <v>307167054</v>
      </c>
      <c r="D119" s="134">
        <v>7448436</v>
      </c>
      <c r="E119" s="135">
        <v>314615490</v>
      </c>
      <c r="G119" s="134">
        <v>296514607</v>
      </c>
      <c r="H119" s="134">
        <v>3376423</v>
      </c>
      <c r="I119" s="134">
        <v>299891030</v>
      </c>
    </row>
    <row r="120" spans="1:9" x14ac:dyDescent="0.4">
      <c r="A120" s="118">
        <v>2466</v>
      </c>
      <c r="B120" s="118" t="s">
        <v>138</v>
      </c>
      <c r="C120" s="134">
        <v>761486529</v>
      </c>
      <c r="D120" s="134">
        <v>6546502</v>
      </c>
      <c r="E120" s="135">
        <v>768033031</v>
      </c>
      <c r="G120" s="134">
        <v>728315890</v>
      </c>
      <c r="H120" s="134">
        <v>0</v>
      </c>
      <c r="I120" s="134">
        <v>728315890</v>
      </c>
    </row>
    <row r="121" spans="1:9" x14ac:dyDescent="0.4">
      <c r="A121" s="118">
        <v>2493</v>
      </c>
      <c r="B121" s="118" t="s">
        <v>139</v>
      </c>
      <c r="C121" s="134">
        <v>137759281</v>
      </c>
      <c r="D121" s="134">
        <v>182980</v>
      </c>
      <c r="E121" s="135">
        <v>137942261</v>
      </c>
      <c r="G121" s="134">
        <v>133658254</v>
      </c>
      <c r="H121" s="134">
        <v>0</v>
      </c>
      <c r="I121" s="134">
        <v>133658254</v>
      </c>
    </row>
    <row r="122" spans="1:9" x14ac:dyDescent="0.4">
      <c r="A122" s="118">
        <v>2502</v>
      </c>
      <c r="B122" s="118" t="s">
        <v>140</v>
      </c>
      <c r="C122" s="134">
        <v>381633472</v>
      </c>
      <c r="D122" s="134">
        <v>17729020</v>
      </c>
      <c r="E122" s="135">
        <v>399362492</v>
      </c>
      <c r="G122" s="134">
        <v>372165179</v>
      </c>
      <c r="H122" s="134">
        <v>17712138</v>
      </c>
      <c r="I122" s="134">
        <v>389877317</v>
      </c>
    </row>
    <row r="123" spans="1:9" x14ac:dyDescent="0.4">
      <c r="A123" s="118">
        <v>2511</v>
      </c>
      <c r="B123" s="118" t="s">
        <v>141</v>
      </c>
      <c r="C123" s="134">
        <v>823485547</v>
      </c>
      <c r="D123" s="134">
        <v>42391123</v>
      </c>
      <c r="E123" s="135">
        <v>865876670</v>
      </c>
      <c r="G123" s="134">
        <v>787828230</v>
      </c>
      <c r="H123" s="134">
        <v>5544095</v>
      </c>
      <c r="I123" s="134">
        <v>793372325</v>
      </c>
    </row>
    <row r="124" spans="1:9" x14ac:dyDescent="0.4">
      <c r="A124" s="118">
        <v>2520</v>
      </c>
      <c r="B124" s="118" t="s">
        <v>142</v>
      </c>
      <c r="C124" s="134">
        <v>209125483</v>
      </c>
      <c r="D124" s="134">
        <v>6553967</v>
      </c>
      <c r="E124" s="135">
        <v>215679450</v>
      </c>
      <c r="G124" s="134">
        <v>204030146</v>
      </c>
      <c r="H124" s="134">
        <v>7312933</v>
      </c>
      <c r="I124" s="134">
        <v>211343079</v>
      </c>
    </row>
    <row r="125" spans="1:9" x14ac:dyDescent="0.4">
      <c r="A125" s="118">
        <v>2556</v>
      </c>
      <c r="B125" s="118" t="s">
        <v>360</v>
      </c>
      <c r="C125" s="134">
        <v>303436002</v>
      </c>
      <c r="D125" s="134">
        <v>7997864</v>
      </c>
      <c r="E125" s="135">
        <v>311433866</v>
      </c>
      <c r="G125" s="134">
        <v>297600584</v>
      </c>
      <c r="H125" s="134">
        <v>5064763</v>
      </c>
      <c r="I125" s="134">
        <v>302665347</v>
      </c>
    </row>
    <row r="126" spans="1:9" x14ac:dyDescent="0.4">
      <c r="A126" s="118">
        <v>3195</v>
      </c>
      <c r="B126" s="118" t="s">
        <v>144</v>
      </c>
      <c r="C126" s="134">
        <v>704478575</v>
      </c>
      <c r="D126" s="134">
        <v>109169308</v>
      </c>
      <c r="E126" s="135">
        <v>813647883</v>
      </c>
      <c r="G126" s="134">
        <v>680910071</v>
      </c>
      <c r="H126" s="134">
        <v>94644734</v>
      </c>
      <c r="I126" s="134">
        <v>775554805</v>
      </c>
    </row>
    <row r="127" spans="1:9" x14ac:dyDescent="0.4">
      <c r="A127" s="118">
        <v>2709</v>
      </c>
      <c r="B127" s="118" t="s">
        <v>145</v>
      </c>
      <c r="C127" s="134">
        <v>661733141</v>
      </c>
      <c r="D127" s="134">
        <v>159687114</v>
      </c>
      <c r="E127" s="135">
        <v>821420255</v>
      </c>
      <c r="G127" s="134">
        <v>649549351</v>
      </c>
      <c r="H127" s="134">
        <v>156886707</v>
      </c>
      <c r="I127" s="134">
        <v>806436058</v>
      </c>
    </row>
    <row r="128" spans="1:9" x14ac:dyDescent="0.4">
      <c r="A128" s="118">
        <v>2718</v>
      </c>
      <c r="B128" s="118" t="s">
        <v>146</v>
      </c>
      <c r="C128" s="134">
        <v>344208977</v>
      </c>
      <c r="D128" s="134">
        <v>1221031</v>
      </c>
      <c r="E128" s="135">
        <v>345430008</v>
      </c>
      <c r="G128" s="134">
        <v>332378355</v>
      </c>
      <c r="H128" s="134">
        <v>1212379</v>
      </c>
      <c r="I128" s="134">
        <v>333590734</v>
      </c>
    </row>
    <row r="129" spans="1:9" x14ac:dyDescent="0.4">
      <c r="A129" s="118">
        <v>2727</v>
      </c>
      <c r="B129" s="118" t="s">
        <v>147</v>
      </c>
      <c r="C129" s="134">
        <v>302528306</v>
      </c>
      <c r="D129" s="134">
        <v>19601071</v>
      </c>
      <c r="E129" s="135">
        <v>322129377</v>
      </c>
      <c r="G129" s="134">
        <v>294886520</v>
      </c>
      <c r="H129" s="134">
        <v>17601511</v>
      </c>
      <c r="I129" s="134">
        <v>312488031</v>
      </c>
    </row>
    <row r="130" spans="1:9" x14ac:dyDescent="0.4">
      <c r="A130" s="118">
        <v>2754</v>
      </c>
      <c r="B130" s="118" t="s">
        <v>148</v>
      </c>
      <c r="C130" s="134">
        <v>232408724</v>
      </c>
      <c r="D130" s="134">
        <v>1214363</v>
      </c>
      <c r="E130" s="135">
        <v>233623087</v>
      </c>
      <c r="G130" s="134">
        <v>232535173</v>
      </c>
      <c r="H130" s="134">
        <v>1187124</v>
      </c>
      <c r="I130" s="134">
        <v>233722297</v>
      </c>
    </row>
    <row r="131" spans="1:9" x14ac:dyDescent="0.4">
      <c r="A131" s="118">
        <v>2766</v>
      </c>
      <c r="B131" s="118" t="s">
        <v>361</v>
      </c>
      <c r="C131" s="134">
        <v>191222060</v>
      </c>
      <c r="D131" s="134">
        <v>26113800</v>
      </c>
      <c r="E131" s="135">
        <v>217335860</v>
      </c>
      <c r="G131" s="134">
        <v>186067513</v>
      </c>
      <c r="H131" s="134">
        <v>17435750</v>
      </c>
      <c r="I131" s="134">
        <v>203503263</v>
      </c>
    </row>
    <row r="132" spans="1:9" x14ac:dyDescent="0.4">
      <c r="A132" s="118">
        <v>2772</v>
      </c>
      <c r="B132" s="118" t="s">
        <v>149</v>
      </c>
      <c r="C132" s="134">
        <v>172384488</v>
      </c>
      <c r="D132" s="134">
        <v>640083</v>
      </c>
      <c r="E132" s="135">
        <v>173024571</v>
      </c>
      <c r="G132" s="134">
        <v>168647298</v>
      </c>
      <c r="H132" s="134">
        <v>215935</v>
      </c>
      <c r="I132" s="134">
        <v>168863233</v>
      </c>
    </row>
    <row r="133" spans="1:9" x14ac:dyDescent="0.4">
      <c r="A133" s="118">
        <v>2781</v>
      </c>
      <c r="B133" s="118" t="s">
        <v>150</v>
      </c>
      <c r="C133" s="134">
        <v>474328468</v>
      </c>
      <c r="D133" s="134">
        <v>1981398</v>
      </c>
      <c r="E133" s="135">
        <v>476309866</v>
      </c>
      <c r="G133" s="134">
        <v>461720720</v>
      </c>
      <c r="H133" s="134">
        <v>1348420</v>
      </c>
      <c r="I133" s="134">
        <v>463069140</v>
      </c>
    </row>
    <row r="134" spans="1:9" x14ac:dyDescent="0.4">
      <c r="A134" s="118">
        <v>2826</v>
      </c>
      <c r="B134" s="118" t="s">
        <v>151</v>
      </c>
      <c r="C134" s="134">
        <v>672716792</v>
      </c>
      <c r="D134" s="134">
        <v>20556667</v>
      </c>
      <c r="E134" s="135">
        <v>693273459</v>
      </c>
      <c r="G134" s="134">
        <v>651994267</v>
      </c>
      <c r="H134" s="134">
        <v>17452777</v>
      </c>
      <c r="I134" s="134">
        <v>669447044</v>
      </c>
    </row>
    <row r="135" spans="1:9" x14ac:dyDescent="0.4">
      <c r="A135" s="118">
        <v>2846</v>
      </c>
      <c r="B135" s="118" t="s">
        <v>152</v>
      </c>
      <c r="C135" s="134">
        <v>315773008</v>
      </c>
      <c r="D135" s="134">
        <v>1714586</v>
      </c>
      <c r="E135" s="135">
        <v>317487594</v>
      </c>
      <c r="G135" s="134">
        <v>308008597</v>
      </c>
      <c r="H135" s="134">
        <v>1681338</v>
      </c>
      <c r="I135" s="134">
        <v>309689935</v>
      </c>
    </row>
    <row r="136" spans="1:9" x14ac:dyDescent="0.4">
      <c r="A136" s="118">
        <v>2862</v>
      </c>
      <c r="B136" s="118" t="s">
        <v>153</v>
      </c>
      <c r="C136" s="134">
        <v>583096565</v>
      </c>
      <c r="D136" s="134">
        <v>19492113</v>
      </c>
      <c r="E136" s="135">
        <v>602588678</v>
      </c>
      <c r="G136" s="134">
        <v>566934878</v>
      </c>
      <c r="H136" s="134">
        <v>25376286</v>
      </c>
      <c r="I136" s="134">
        <v>592311164</v>
      </c>
    </row>
    <row r="137" spans="1:9" x14ac:dyDescent="0.4">
      <c r="A137" s="118">
        <v>2977</v>
      </c>
      <c r="B137" s="118" t="s">
        <v>154</v>
      </c>
      <c r="C137" s="134">
        <v>379847834</v>
      </c>
      <c r="D137" s="134">
        <v>1709781</v>
      </c>
      <c r="E137" s="135">
        <v>381557615</v>
      </c>
      <c r="G137" s="134">
        <v>370223168</v>
      </c>
      <c r="H137" s="134">
        <v>689199</v>
      </c>
      <c r="I137" s="134">
        <v>370912367</v>
      </c>
    </row>
    <row r="138" spans="1:9" x14ac:dyDescent="0.4">
      <c r="A138" s="118">
        <v>2988</v>
      </c>
      <c r="B138" s="118" t="s">
        <v>155</v>
      </c>
      <c r="C138" s="134">
        <v>297455542</v>
      </c>
      <c r="D138" s="134">
        <v>20184243</v>
      </c>
      <c r="E138" s="135">
        <v>317639785</v>
      </c>
      <c r="G138" s="134">
        <v>282298116</v>
      </c>
      <c r="H138" s="134">
        <v>13436675</v>
      </c>
      <c r="I138" s="134">
        <v>295734791</v>
      </c>
    </row>
    <row r="139" spans="1:9" x14ac:dyDescent="0.4">
      <c r="A139" s="118">
        <v>3029</v>
      </c>
      <c r="B139" s="118" t="s">
        <v>156</v>
      </c>
      <c r="C139" s="134">
        <v>671528655</v>
      </c>
      <c r="D139" s="134">
        <v>5148592</v>
      </c>
      <c r="E139" s="135">
        <v>676677247</v>
      </c>
      <c r="G139" s="134">
        <v>648251738</v>
      </c>
      <c r="H139" s="134">
        <v>4815888</v>
      </c>
      <c r="I139" s="134">
        <v>653067626</v>
      </c>
    </row>
    <row r="140" spans="1:9" x14ac:dyDescent="0.4">
      <c r="A140" s="118">
        <v>3033</v>
      </c>
      <c r="B140" s="118" t="s">
        <v>157</v>
      </c>
      <c r="C140" s="134">
        <v>341849022</v>
      </c>
      <c r="D140" s="134">
        <v>6013837</v>
      </c>
      <c r="E140" s="135">
        <v>347862859</v>
      </c>
      <c r="G140" s="134">
        <v>331231317</v>
      </c>
      <c r="H140" s="134">
        <v>5282947</v>
      </c>
      <c r="I140" s="134">
        <v>336514264</v>
      </c>
    </row>
    <row r="141" spans="1:9" x14ac:dyDescent="0.4">
      <c r="A141" s="118">
        <v>3042</v>
      </c>
      <c r="B141" s="118" t="s">
        <v>158</v>
      </c>
      <c r="C141" s="134">
        <v>230832704</v>
      </c>
      <c r="D141" s="134">
        <v>64119650</v>
      </c>
      <c r="E141" s="135">
        <v>294952354</v>
      </c>
      <c r="G141" s="134">
        <v>226645290</v>
      </c>
      <c r="H141" s="134">
        <v>53251678</v>
      </c>
      <c r="I141" s="134">
        <v>279896968</v>
      </c>
    </row>
    <row r="142" spans="1:9" x14ac:dyDescent="0.4">
      <c r="A142" s="118">
        <v>3060</v>
      </c>
      <c r="B142" s="118" t="s">
        <v>159</v>
      </c>
      <c r="C142" s="134">
        <v>608273341</v>
      </c>
      <c r="D142" s="134">
        <v>31977211</v>
      </c>
      <c r="E142" s="135">
        <v>640250552</v>
      </c>
      <c r="G142" s="134">
        <v>599419809</v>
      </c>
      <c r="H142" s="134">
        <v>26888050</v>
      </c>
      <c r="I142" s="134">
        <v>626307859</v>
      </c>
    </row>
    <row r="143" spans="1:9" x14ac:dyDescent="0.4">
      <c r="A143" s="118">
        <v>3168</v>
      </c>
      <c r="B143" s="118" t="s">
        <v>362</v>
      </c>
      <c r="C143" s="134">
        <v>510580931</v>
      </c>
      <c r="D143" s="134">
        <v>15308914</v>
      </c>
      <c r="E143" s="135">
        <v>525889845</v>
      </c>
      <c r="G143" s="134">
        <v>499015488</v>
      </c>
      <c r="H143" s="134">
        <v>14206894</v>
      </c>
      <c r="I143" s="134">
        <v>513222382</v>
      </c>
    </row>
    <row r="144" spans="1:9" x14ac:dyDescent="0.4">
      <c r="A144" s="118">
        <v>3105</v>
      </c>
      <c r="B144" s="118" t="s">
        <v>161</v>
      </c>
      <c r="C144" s="134">
        <v>539956712</v>
      </c>
      <c r="D144" s="134">
        <v>31138212</v>
      </c>
      <c r="E144" s="135">
        <v>571094924</v>
      </c>
      <c r="G144" s="134">
        <v>522341005</v>
      </c>
      <c r="H144" s="134">
        <v>35340721</v>
      </c>
      <c r="I144" s="134">
        <v>557681726</v>
      </c>
    </row>
    <row r="145" spans="1:9" x14ac:dyDescent="0.4">
      <c r="A145" s="118">
        <v>3114</v>
      </c>
      <c r="B145" s="118" t="s">
        <v>162</v>
      </c>
      <c r="C145" s="134">
        <v>1150494495</v>
      </c>
      <c r="D145" s="134">
        <v>49283876</v>
      </c>
      <c r="E145" s="135">
        <v>1199778371</v>
      </c>
      <c r="G145" s="134">
        <v>1103026800</v>
      </c>
      <c r="H145" s="134">
        <v>48781735</v>
      </c>
      <c r="I145" s="134">
        <v>1151808535</v>
      </c>
    </row>
    <row r="146" spans="1:9" x14ac:dyDescent="0.4">
      <c r="A146" s="118">
        <v>3119</v>
      </c>
      <c r="B146" s="118" t="s">
        <v>163</v>
      </c>
      <c r="C146" s="134">
        <v>337810430</v>
      </c>
      <c r="D146" s="134">
        <v>0</v>
      </c>
      <c r="E146" s="135">
        <v>337810430</v>
      </c>
      <c r="G146" s="134">
        <v>324911420</v>
      </c>
      <c r="H146" s="134">
        <v>0</v>
      </c>
      <c r="I146" s="134">
        <v>324911420</v>
      </c>
    </row>
    <row r="147" spans="1:9" x14ac:dyDescent="0.4">
      <c r="A147" s="118">
        <v>3141</v>
      </c>
      <c r="B147" s="118" t="s">
        <v>164</v>
      </c>
      <c r="C147" s="134">
        <v>7442897206</v>
      </c>
      <c r="D147" s="134">
        <v>624377993</v>
      </c>
      <c r="E147" s="135">
        <v>8067275199</v>
      </c>
      <c r="G147" s="134">
        <v>7214569669</v>
      </c>
      <c r="H147" s="134">
        <v>633481767</v>
      </c>
      <c r="I147" s="134">
        <v>7848051436</v>
      </c>
    </row>
    <row r="148" spans="1:9" x14ac:dyDescent="0.4">
      <c r="A148" s="118">
        <v>3150</v>
      </c>
      <c r="B148" s="118" t="s">
        <v>165</v>
      </c>
      <c r="C148" s="134">
        <v>438076218</v>
      </c>
      <c r="D148" s="134">
        <v>41468839</v>
      </c>
      <c r="E148" s="135">
        <v>479545057</v>
      </c>
      <c r="G148" s="134">
        <v>433159654</v>
      </c>
      <c r="H148" s="134">
        <v>29069899</v>
      </c>
      <c r="I148" s="134">
        <v>462229553</v>
      </c>
    </row>
    <row r="149" spans="1:9" x14ac:dyDescent="0.4">
      <c r="A149" s="118">
        <v>3154</v>
      </c>
      <c r="B149" s="118" t="s">
        <v>166</v>
      </c>
      <c r="C149" s="134">
        <v>190933783</v>
      </c>
      <c r="D149" s="134">
        <v>21758190</v>
      </c>
      <c r="E149" s="135">
        <v>212691973</v>
      </c>
      <c r="G149" s="134">
        <v>184113708</v>
      </c>
      <c r="H149" s="134">
        <v>17354257</v>
      </c>
      <c r="I149" s="134">
        <v>201467965</v>
      </c>
    </row>
    <row r="150" spans="1:9" x14ac:dyDescent="0.4">
      <c r="A150" s="118">
        <v>3186</v>
      </c>
      <c r="B150" s="118" t="s">
        <v>167</v>
      </c>
      <c r="C150" s="134">
        <v>176690745</v>
      </c>
      <c r="D150" s="134">
        <v>1089412</v>
      </c>
      <c r="E150" s="135">
        <v>177780157</v>
      </c>
      <c r="G150" s="134">
        <v>166576498</v>
      </c>
      <c r="H150" s="134">
        <v>2521056</v>
      </c>
      <c r="I150" s="134">
        <v>169097554</v>
      </c>
    </row>
    <row r="151" spans="1:9" x14ac:dyDescent="0.4">
      <c r="A151" s="118">
        <v>3204</v>
      </c>
      <c r="B151" s="118" t="s">
        <v>168</v>
      </c>
      <c r="C151" s="134">
        <v>356572772</v>
      </c>
      <c r="D151" s="134">
        <v>3277742</v>
      </c>
      <c r="E151" s="135">
        <v>359850514</v>
      </c>
      <c r="G151" s="134">
        <v>347926809</v>
      </c>
      <c r="H151" s="134">
        <v>2298463</v>
      </c>
      <c r="I151" s="134">
        <v>350225272</v>
      </c>
    </row>
    <row r="152" spans="1:9" x14ac:dyDescent="0.4">
      <c r="A152" s="118">
        <v>3231</v>
      </c>
      <c r="B152" s="118" t="s">
        <v>169</v>
      </c>
      <c r="C152" s="134">
        <v>2987454930</v>
      </c>
      <c r="D152" s="134">
        <v>536589892</v>
      </c>
      <c r="E152" s="135">
        <v>3524044822</v>
      </c>
      <c r="G152" s="134">
        <v>2865674057</v>
      </c>
      <c r="H152" s="134">
        <v>536305968</v>
      </c>
      <c r="I152" s="134">
        <v>3401980025</v>
      </c>
    </row>
    <row r="153" spans="1:9" x14ac:dyDescent="0.4">
      <c r="A153" s="118">
        <v>3312</v>
      </c>
      <c r="B153" s="118" t="s">
        <v>170</v>
      </c>
      <c r="C153" s="134">
        <v>403664724</v>
      </c>
      <c r="D153" s="134">
        <v>38986120</v>
      </c>
      <c r="E153" s="135">
        <v>442650844</v>
      </c>
      <c r="G153" s="134">
        <v>400585186</v>
      </c>
      <c r="H153" s="134">
        <v>38865915</v>
      </c>
      <c r="I153" s="134">
        <v>439451101</v>
      </c>
    </row>
    <row r="154" spans="1:9" x14ac:dyDescent="0.4">
      <c r="A154" s="118">
        <v>3330</v>
      </c>
      <c r="B154" s="118" t="s">
        <v>171</v>
      </c>
      <c r="C154" s="134">
        <v>230855584</v>
      </c>
      <c r="D154" s="134">
        <v>0</v>
      </c>
      <c r="E154" s="135">
        <v>230855584</v>
      </c>
      <c r="G154" s="134">
        <v>224027312</v>
      </c>
      <c r="H154" s="134">
        <v>0</v>
      </c>
      <c r="I154" s="134">
        <v>224027312</v>
      </c>
    </row>
    <row r="155" spans="1:9" x14ac:dyDescent="0.4">
      <c r="A155" s="118">
        <v>3348</v>
      </c>
      <c r="B155" s="118" t="s">
        <v>172</v>
      </c>
      <c r="C155" s="134">
        <v>256468492</v>
      </c>
      <c r="D155" s="134">
        <v>1612877</v>
      </c>
      <c r="E155" s="135">
        <v>258081369</v>
      </c>
      <c r="G155" s="134">
        <v>245148990</v>
      </c>
      <c r="H155" s="134">
        <v>1529990</v>
      </c>
      <c r="I155" s="134">
        <v>246678980</v>
      </c>
    </row>
    <row r="156" spans="1:9" x14ac:dyDescent="0.4">
      <c r="A156" s="118">
        <v>3375</v>
      </c>
      <c r="B156" s="118" t="s">
        <v>173</v>
      </c>
      <c r="C156" s="134">
        <v>573940412</v>
      </c>
      <c r="D156" s="134">
        <v>2311425</v>
      </c>
      <c r="E156" s="135">
        <v>576251837</v>
      </c>
      <c r="G156" s="134">
        <v>553469326</v>
      </c>
      <c r="H156" s="134">
        <v>898240</v>
      </c>
      <c r="I156" s="134">
        <v>554367566</v>
      </c>
    </row>
    <row r="157" spans="1:9" x14ac:dyDescent="0.4">
      <c r="A157" s="118">
        <v>3420</v>
      </c>
      <c r="B157" s="118" t="s">
        <v>174</v>
      </c>
      <c r="C157" s="134">
        <v>341266796</v>
      </c>
      <c r="D157" s="134">
        <v>40533570</v>
      </c>
      <c r="E157" s="135">
        <v>381800366</v>
      </c>
      <c r="G157" s="134">
        <v>342406502</v>
      </c>
      <c r="H157" s="134">
        <v>40887456</v>
      </c>
      <c r="I157" s="134">
        <v>383293958</v>
      </c>
    </row>
    <row r="158" spans="1:9" x14ac:dyDescent="0.4">
      <c r="A158" s="118">
        <v>3465</v>
      </c>
      <c r="B158" s="118" t="s">
        <v>175</v>
      </c>
      <c r="C158" s="134">
        <v>96470814</v>
      </c>
      <c r="D158" s="134">
        <v>924280</v>
      </c>
      <c r="E158" s="135">
        <v>97395094</v>
      </c>
      <c r="G158" s="134">
        <v>93716510</v>
      </c>
      <c r="H158" s="134">
        <v>924902</v>
      </c>
      <c r="I158" s="134">
        <v>94641412</v>
      </c>
    </row>
    <row r="159" spans="1:9" x14ac:dyDescent="0.4">
      <c r="A159" s="118">
        <v>3537</v>
      </c>
      <c r="B159" s="118" t="s">
        <v>176</v>
      </c>
      <c r="C159" s="134">
        <v>208367741</v>
      </c>
      <c r="D159" s="134">
        <v>3342664</v>
      </c>
      <c r="E159" s="135">
        <v>211710405</v>
      </c>
      <c r="G159" s="134">
        <v>205907026</v>
      </c>
      <c r="H159" s="134">
        <v>754027</v>
      </c>
      <c r="I159" s="134">
        <v>206661053</v>
      </c>
    </row>
    <row r="160" spans="1:9" x14ac:dyDescent="0.4">
      <c r="A160" s="118">
        <v>3555</v>
      </c>
      <c r="B160" s="118" t="s">
        <v>177</v>
      </c>
      <c r="C160" s="134">
        <v>300816118</v>
      </c>
      <c r="D160" s="134">
        <v>0</v>
      </c>
      <c r="E160" s="135">
        <v>300816118</v>
      </c>
      <c r="G160" s="134">
        <v>293132047</v>
      </c>
      <c r="H160" s="134">
        <v>0</v>
      </c>
      <c r="I160" s="134">
        <v>293132047</v>
      </c>
    </row>
    <row r="161" spans="1:9" x14ac:dyDescent="0.4">
      <c r="A161" s="118">
        <v>3600</v>
      </c>
      <c r="B161" s="118" t="s">
        <v>178</v>
      </c>
      <c r="C161" s="134">
        <v>1196060777</v>
      </c>
      <c r="D161" s="134">
        <v>95578861</v>
      </c>
      <c r="E161" s="135">
        <v>1291639638</v>
      </c>
      <c r="G161" s="134">
        <v>983572081</v>
      </c>
      <c r="H161" s="134">
        <v>222406529</v>
      </c>
      <c r="I161" s="134">
        <v>1205978610</v>
      </c>
    </row>
    <row r="162" spans="1:9" x14ac:dyDescent="0.4">
      <c r="A162" s="118">
        <v>3609</v>
      </c>
      <c r="B162" s="118" t="s">
        <v>179</v>
      </c>
      <c r="C162" s="134">
        <v>206708410</v>
      </c>
      <c r="D162" s="134">
        <v>919393</v>
      </c>
      <c r="E162" s="135">
        <v>207627803</v>
      </c>
      <c r="G162" s="134">
        <v>203363399</v>
      </c>
      <c r="H162" s="134">
        <v>850125</v>
      </c>
      <c r="I162" s="134">
        <v>204213524</v>
      </c>
    </row>
    <row r="163" spans="1:9" x14ac:dyDescent="0.4">
      <c r="A163" s="118">
        <v>3645</v>
      </c>
      <c r="B163" s="118" t="s">
        <v>180</v>
      </c>
      <c r="C163" s="134">
        <v>1957713065</v>
      </c>
      <c r="D163" s="134">
        <v>11788454</v>
      </c>
      <c r="E163" s="135">
        <v>1969501519</v>
      </c>
      <c r="G163" s="134">
        <v>1821334654</v>
      </c>
      <c r="H163" s="134">
        <v>36400917</v>
      </c>
      <c r="I163" s="134">
        <v>1857735571</v>
      </c>
    </row>
    <row r="164" spans="1:9" x14ac:dyDescent="0.4">
      <c r="A164" s="118">
        <v>3715</v>
      </c>
      <c r="B164" s="118" t="s">
        <v>181</v>
      </c>
      <c r="C164" s="134">
        <v>2725003373</v>
      </c>
      <c r="D164" s="134">
        <v>124808630</v>
      </c>
      <c r="E164" s="135">
        <v>2849812003</v>
      </c>
      <c r="G164" s="134">
        <v>2660110373</v>
      </c>
      <c r="H164" s="134">
        <v>98180342</v>
      </c>
      <c r="I164" s="134">
        <v>2758290715</v>
      </c>
    </row>
    <row r="165" spans="1:9" x14ac:dyDescent="0.4">
      <c r="A165" s="118">
        <v>3744</v>
      </c>
      <c r="B165" s="118" t="s">
        <v>182</v>
      </c>
      <c r="C165" s="134">
        <v>224886677</v>
      </c>
      <c r="D165" s="134">
        <v>6226808</v>
      </c>
      <c r="E165" s="135">
        <v>231113485</v>
      </c>
      <c r="G165" s="134">
        <v>216628496</v>
      </c>
      <c r="H165" s="134">
        <v>5856367</v>
      </c>
      <c r="I165" s="134">
        <v>222484863</v>
      </c>
    </row>
    <row r="166" spans="1:9" x14ac:dyDescent="0.4">
      <c r="A166" s="118">
        <v>3798</v>
      </c>
      <c r="B166" s="118" t="s">
        <v>183</v>
      </c>
      <c r="C166" s="134">
        <v>255250503</v>
      </c>
      <c r="D166" s="134">
        <v>0</v>
      </c>
      <c r="E166" s="135">
        <v>255250503</v>
      </c>
      <c r="G166" s="134">
        <v>248349586</v>
      </c>
      <c r="H166" s="134">
        <v>0</v>
      </c>
      <c r="I166" s="134">
        <v>248349586</v>
      </c>
    </row>
    <row r="167" spans="1:9" x14ac:dyDescent="0.4">
      <c r="A167" s="118">
        <v>3816</v>
      </c>
      <c r="B167" s="118" t="s">
        <v>184</v>
      </c>
      <c r="C167" s="134">
        <v>202921858</v>
      </c>
      <c r="D167" s="134">
        <v>0</v>
      </c>
      <c r="E167" s="135">
        <v>202921858</v>
      </c>
      <c r="G167" s="134">
        <v>194959770</v>
      </c>
      <c r="H167" s="134">
        <v>2777569</v>
      </c>
      <c r="I167" s="134">
        <v>197737339</v>
      </c>
    </row>
    <row r="168" spans="1:9" x14ac:dyDescent="0.4">
      <c r="A168" s="118">
        <v>3841</v>
      </c>
      <c r="B168" s="118" t="s">
        <v>185</v>
      </c>
      <c r="C168" s="134">
        <v>321486884</v>
      </c>
      <c r="D168" s="134">
        <v>12676036</v>
      </c>
      <c r="E168" s="135">
        <v>334162920</v>
      </c>
      <c r="G168" s="134">
        <v>317407152</v>
      </c>
      <c r="H168" s="134">
        <v>7630135</v>
      </c>
      <c r="I168" s="134">
        <v>325037287</v>
      </c>
    </row>
    <row r="169" spans="1:9" x14ac:dyDescent="0.4">
      <c r="A169" s="118">
        <v>3906</v>
      </c>
      <c r="B169" s="118" t="s">
        <v>186</v>
      </c>
      <c r="C169" s="134">
        <v>288003729</v>
      </c>
      <c r="D169" s="134">
        <v>10293078</v>
      </c>
      <c r="E169" s="135">
        <v>298296807</v>
      </c>
      <c r="G169" s="134">
        <v>279064124</v>
      </c>
      <c r="H169" s="134">
        <v>12688549</v>
      </c>
      <c r="I169" s="134">
        <v>291752673</v>
      </c>
    </row>
    <row r="170" spans="1:9" x14ac:dyDescent="0.4">
      <c r="A170" s="118">
        <v>4419</v>
      </c>
      <c r="B170" s="118" t="s">
        <v>363</v>
      </c>
      <c r="C170" s="134">
        <v>314177253</v>
      </c>
      <c r="D170" s="134">
        <v>20866951</v>
      </c>
      <c r="E170" s="135">
        <v>335044204</v>
      </c>
      <c r="G170" s="134">
        <v>302009970</v>
      </c>
      <c r="H170" s="134">
        <v>22030965</v>
      </c>
      <c r="I170" s="134">
        <v>324040935</v>
      </c>
    </row>
    <row r="171" spans="1:9" x14ac:dyDescent="0.4">
      <c r="A171" s="118">
        <v>3942</v>
      </c>
      <c r="B171" s="118" t="s">
        <v>187</v>
      </c>
      <c r="C171" s="134">
        <v>198413302</v>
      </c>
      <c r="D171" s="134">
        <v>4359907</v>
      </c>
      <c r="E171" s="135">
        <v>202773209</v>
      </c>
      <c r="G171" s="134">
        <v>191572821</v>
      </c>
      <c r="H171" s="134">
        <v>4873830</v>
      </c>
      <c r="I171" s="134">
        <v>196446651</v>
      </c>
    </row>
    <row r="172" spans="1:9" x14ac:dyDescent="0.4">
      <c r="A172" s="118">
        <v>4023</v>
      </c>
      <c r="B172" s="118" t="s">
        <v>188</v>
      </c>
      <c r="C172" s="134">
        <v>464725335</v>
      </c>
      <c r="D172" s="134">
        <v>49287989</v>
      </c>
      <c r="E172" s="135">
        <v>514013324</v>
      </c>
      <c r="G172" s="134">
        <v>462466668</v>
      </c>
      <c r="H172" s="134">
        <v>41444595</v>
      </c>
      <c r="I172" s="134">
        <v>503911263</v>
      </c>
    </row>
    <row r="173" spans="1:9" x14ac:dyDescent="0.4">
      <c r="A173" s="118">
        <v>4033</v>
      </c>
      <c r="B173" s="118" t="s">
        <v>364</v>
      </c>
      <c r="C173" s="134">
        <v>478273795</v>
      </c>
      <c r="D173" s="134">
        <v>0</v>
      </c>
      <c r="E173" s="135">
        <v>478273795</v>
      </c>
      <c r="G173" s="134">
        <v>466262659</v>
      </c>
      <c r="H173" s="134">
        <v>0</v>
      </c>
      <c r="I173" s="134">
        <v>466262659</v>
      </c>
    </row>
    <row r="174" spans="1:9" x14ac:dyDescent="0.4">
      <c r="A174" s="118">
        <v>4041</v>
      </c>
      <c r="B174" s="118" t="s">
        <v>190</v>
      </c>
      <c r="C174" s="134">
        <v>483054871</v>
      </c>
      <c r="D174" s="134">
        <v>22906300</v>
      </c>
      <c r="E174" s="135">
        <v>505961171</v>
      </c>
      <c r="G174" s="134">
        <v>475326199</v>
      </c>
      <c r="H174" s="134">
        <v>21800725</v>
      </c>
      <c r="I174" s="134">
        <v>497126924</v>
      </c>
    </row>
    <row r="175" spans="1:9" x14ac:dyDescent="0.4">
      <c r="A175" s="118">
        <v>4043</v>
      </c>
      <c r="B175" s="118" t="s">
        <v>191</v>
      </c>
      <c r="C175" s="134">
        <v>494682134</v>
      </c>
      <c r="D175" s="134">
        <v>4269380</v>
      </c>
      <c r="E175" s="135">
        <v>498951514</v>
      </c>
      <c r="G175" s="134">
        <v>479008491</v>
      </c>
      <c r="H175" s="134">
        <v>4210465</v>
      </c>
      <c r="I175" s="134">
        <v>483218956</v>
      </c>
    </row>
    <row r="176" spans="1:9" x14ac:dyDescent="0.4">
      <c r="A176" s="118">
        <v>4068</v>
      </c>
      <c r="B176" s="118" t="s">
        <v>365</v>
      </c>
      <c r="C176" s="134">
        <v>462061827</v>
      </c>
      <c r="D176" s="134">
        <v>5711904</v>
      </c>
      <c r="E176" s="135">
        <v>467773731</v>
      </c>
      <c r="G176" s="134">
        <v>434550730</v>
      </c>
      <c r="H176" s="134">
        <v>4578424</v>
      </c>
      <c r="I176" s="134">
        <v>439129154</v>
      </c>
    </row>
    <row r="177" spans="1:9" x14ac:dyDescent="0.4">
      <c r="A177" s="118">
        <v>4086</v>
      </c>
      <c r="B177" s="118" t="s">
        <v>193</v>
      </c>
      <c r="C177" s="134">
        <v>531336699</v>
      </c>
      <c r="D177" s="134">
        <v>81413475</v>
      </c>
      <c r="E177" s="135">
        <v>612750174</v>
      </c>
      <c r="G177" s="134">
        <v>525101826</v>
      </c>
      <c r="H177" s="134">
        <v>82742276</v>
      </c>
      <c r="I177" s="134">
        <v>607844102</v>
      </c>
    </row>
    <row r="178" spans="1:9" x14ac:dyDescent="0.4">
      <c r="A178" s="118">
        <v>4104</v>
      </c>
      <c r="B178" s="118" t="s">
        <v>194</v>
      </c>
      <c r="C178" s="134">
        <v>1302047928</v>
      </c>
      <c r="D178" s="134">
        <v>45200817</v>
      </c>
      <c r="E178" s="135">
        <v>1347248745</v>
      </c>
      <c r="G178" s="134">
        <v>1265781703</v>
      </c>
      <c r="H178" s="134">
        <v>48267390</v>
      </c>
      <c r="I178" s="134">
        <v>1314049093</v>
      </c>
    </row>
    <row r="179" spans="1:9" x14ac:dyDescent="0.4">
      <c r="A179" s="118">
        <v>4122</v>
      </c>
      <c r="B179" s="118" t="s">
        <v>195</v>
      </c>
      <c r="C179" s="134">
        <v>237690169</v>
      </c>
      <c r="D179" s="134">
        <v>0</v>
      </c>
      <c r="E179" s="135">
        <v>237690169</v>
      </c>
      <c r="G179" s="134">
        <v>225711557</v>
      </c>
      <c r="H179" s="134">
        <v>0</v>
      </c>
      <c r="I179" s="134">
        <v>225711557</v>
      </c>
    </row>
    <row r="180" spans="1:9" x14ac:dyDescent="0.4">
      <c r="A180" s="118">
        <v>4131</v>
      </c>
      <c r="B180" s="118" t="s">
        <v>196</v>
      </c>
      <c r="C180" s="134">
        <v>1460523539</v>
      </c>
      <c r="D180" s="134">
        <v>92459940</v>
      </c>
      <c r="E180" s="135">
        <v>1552983479</v>
      </c>
      <c r="G180" s="134">
        <v>1446874791</v>
      </c>
      <c r="H180" s="134">
        <v>77931315</v>
      </c>
      <c r="I180" s="134">
        <v>1524806106</v>
      </c>
    </row>
    <row r="181" spans="1:9" x14ac:dyDescent="0.4">
      <c r="A181" s="118">
        <v>4203</v>
      </c>
      <c r="B181" s="118" t="s">
        <v>197</v>
      </c>
      <c r="C181" s="134">
        <v>396005213</v>
      </c>
      <c r="D181" s="134">
        <v>5104867</v>
      </c>
      <c r="E181" s="135">
        <v>401110080</v>
      </c>
      <c r="G181" s="134">
        <v>383786129</v>
      </c>
      <c r="H181" s="134">
        <v>4637023</v>
      </c>
      <c r="I181" s="134">
        <v>388423152</v>
      </c>
    </row>
    <row r="182" spans="1:9" x14ac:dyDescent="0.4">
      <c r="A182" s="118">
        <v>4212</v>
      </c>
      <c r="B182" s="118" t="s">
        <v>198</v>
      </c>
      <c r="C182" s="134">
        <v>97334487</v>
      </c>
      <c r="D182" s="134">
        <v>0</v>
      </c>
      <c r="E182" s="135">
        <v>97334487</v>
      </c>
      <c r="G182" s="134">
        <v>94534346</v>
      </c>
      <c r="H182" s="134">
        <v>0</v>
      </c>
      <c r="I182" s="134">
        <v>94534346</v>
      </c>
    </row>
    <row r="183" spans="1:9" x14ac:dyDescent="0.4">
      <c r="A183" s="118">
        <v>4271</v>
      </c>
      <c r="B183" s="118" t="s">
        <v>200</v>
      </c>
      <c r="C183" s="134">
        <v>628130252</v>
      </c>
      <c r="D183" s="134">
        <v>12614117</v>
      </c>
      <c r="E183" s="135">
        <v>640744369</v>
      </c>
      <c r="G183" s="134">
        <v>600010895</v>
      </c>
      <c r="H183" s="134">
        <v>13333810</v>
      </c>
      <c r="I183" s="134">
        <v>613344705</v>
      </c>
    </row>
    <row r="184" spans="1:9" x14ac:dyDescent="0.4">
      <c r="A184" s="118">
        <v>4269</v>
      </c>
      <c r="B184" s="118" t="s">
        <v>199</v>
      </c>
      <c r="C184" s="134">
        <v>307232677</v>
      </c>
      <c r="D184" s="134">
        <v>481297</v>
      </c>
      <c r="E184" s="135">
        <v>307713974</v>
      </c>
      <c r="G184" s="134">
        <v>301435737</v>
      </c>
      <c r="H184" s="134">
        <v>587527</v>
      </c>
      <c r="I184" s="134">
        <v>302023264</v>
      </c>
    </row>
    <row r="185" spans="1:9" x14ac:dyDescent="0.4">
      <c r="A185" s="118">
        <v>4356</v>
      </c>
      <c r="B185" s="118" t="s">
        <v>201</v>
      </c>
      <c r="C185" s="134">
        <v>382914347</v>
      </c>
      <c r="D185" s="134">
        <v>0</v>
      </c>
      <c r="E185" s="135">
        <v>382914347</v>
      </c>
      <c r="G185" s="134">
        <v>374154862</v>
      </c>
      <c r="H185" s="134">
        <v>0</v>
      </c>
      <c r="I185" s="134">
        <v>374154862</v>
      </c>
    </row>
    <row r="186" spans="1:9" x14ac:dyDescent="0.4">
      <c r="A186" s="118">
        <v>4149</v>
      </c>
      <c r="B186" s="118" t="s">
        <v>202</v>
      </c>
      <c r="C186" s="134">
        <v>895344023</v>
      </c>
      <c r="D186" s="134">
        <v>10195853</v>
      </c>
      <c r="E186" s="135">
        <v>905539876</v>
      </c>
      <c r="G186" s="134">
        <v>837479850</v>
      </c>
      <c r="H186" s="134">
        <v>32620071</v>
      </c>
      <c r="I186" s="134">
        <v>870099921</v>
      </c>
    </row>
    <row r="187" spans="1:9" x14ac:dyDescent="0.4">
      <c r="A187" s="118">
        <v>4437</v>
      </c>
      <c r="B187" s="118" t="s">
        <v>203</v>
      </c>
      <c r="C187" s="134">
        <v>488442591</v>
      </c>
      <c r="D187" s="134">
        <v>34255307</v>
      </c>
      <c r="E187" s="135">
        <v>522697898</v>
      </c>
      <c r="G187" s="134">
        <v>433192819</v>
      </c>
      <c r="H187" s="134">
        <v>52803987</v>
      </c>
      <c r="I187" s="134">
        <v>485996806</v>
      </c>
    </row>
    <row r="188" spans="1:9" x14ac:dyDescent="0.4">
      <c r="A188" s="118">
        <v>4446</v>
      </c>
      <c r="B188" s="118" t="s">
        <v>204</v>
      </c>
      <c r="C188" s="134">
        <v>438298654</v>
      </c>
      <c r="D188" s="134">
        <v>24259266</v>
      </c>
      <c r="E188" s="135">
        <v>462557920</v>
      </c>
      <c r="G188" s="134">
        <v>430925699</v>
      </c>
      <c r="H188" s="134">
        <v>20789154</v>
      </c>
      <c r="I188" s="134">
        <v>451714853</v>
      </c>
    </row>
    <row r="189" spans="1:9" x14ac:dyDescent="0.4">
      <c r="A189" s="118">
        <v>4491</v>
      </c>
      <c r="B189" s="118" t="s">
        <v>205</v>
      </c>
      <c r="C189" s="134">
        <v>170249126</v>
      </c>
      <c r="D189" s="134">
        <v>12491286</v>
      </c>
      <c r="E189" s="135">
        <v>182740412</v>
      </c>
      <c r="G189" s="134">
        <v>161591214</v>
      </c>
      <c r="H189" s="134">
        <v>13708114</v>
      </c>
      <c r="I189" s="134">
        <v>175299328</v>
      </c>
    </row>
    <row r="190" spans="1:9" x14ac:dyDescent="0.4">
      <c r="A190" s="118">
        <v>4505</v>
      </c>
      <c r="B190" s="118" t="s">
        <v>206</v>
      </c>
      <c r="C190" s="134">
        <v>123143886</v>
      </c>
      <c r="D190" s="134">
        <v>0</v>
      </c>
      <c r="E190" s="135">
        <v>123143886</v>
      </c>
      <c r="G190" s="134">
        <v>119749733</v>
      </c>
      <c r="H190" s="134">
        <v>0</v>
      </c>
      <c r="I190" s="134">
        <v>119749733</v>
      </c>
    </row>
    <row r="191" spans="1:9" x14ac:dyDescent="0.4">
      <c r="A191" s="118">
        <v>4509</v>
      </c>
      <c r="B191" s="118" t="s">
        <v>207</v>
      </c>
      <c r="C191" s="134">
        <v>81407661</v>
      </c>
      <c r="D191" s="134">
        <v>0</v>
      </c>
      <c r="E191" s="135">
        <v>81407661</v>
      </c>
      <c r="G191" s="134">
        <v>79600180</v>
      </c>
      <c r="H191" s="134">
        <v>0</v>
      </c>
      <c r="I191" s="134">
        <v>79600180</v>
      </c>
    </row>
    <row r="192" spans="1:9" x14ac:dyDescent="0.4">
      <c r="A192" s="118">
        <v>4518</v>
      </c>
      <c r="B192" s="118" t="s">
        <v>208</v>
      </c>
      <c r="C192" s="134">
        <v>106000119</v>
      </c>
      <c r="D192" s="134">
        <v>11060809</v>
      </c>
      <c r="E192" s="135">
        <v>117060928</v>
      </c>
      <c r="G192" s="134">
        <v>101256226</v>
      </c>
      <c r="H192" s="134">
        <v>12179766</v>
      </c>
      <c r="I192" s="134">
        <v>113435992</v>
      </c>
    </row>
    <row r="193" spans="1:9" x14ac:dyDescent="0.4">
      <c r="A193" s="118">
        <v>4527</v>
      </c>
      <c r="B193" s="118" t="s">
        <v>209</v>
      </c>
      <c r="C193" s="134">
        <v>383373279</v>
      </c>
      <c r="D193" s="134">
        <v>44611107</v>
      </c>
      <c r="E193" s="135">
        <v>427984386</v>
      </c>
      <c r="G193" s="134">
        <v>370178982</v>
      </c>
      <c r="H193" s="134">
        <v>42785471</v>
      </c>
      <c r="I193" s="134">
        <v>412964453</v>
      </c>
    </row>
    <row r="194" spans="1:9" x14ac:dyDescent="0.4">
      <c r="A194" s="118">
        <v>4536</v>
      </c>
      <c r="B194" s="118" t="s">
        <v>210</v>
      </c>
      <c r="C194" s="134">
        <v>670420129</v>
      </c>
      <c r="D194" s="134">
        <v>19485006</v>
      </c>
      <c r="E194" s="135">
        <v>689905135</v>
      </c>
      <c r="G194" s="134">
        <v>655675676</v>
      </c>
      <c r="H194" s="134">
        <v>17823882</v>
      </c>
      <c r="I194" s="134">
        <v>673499558</v>
      </c>
    </row>
    <row r="195" spans="1:9" x14ac:dyDescent="0.4">
      <c r="A195" s="118">
        <v>4554</v>
      </c>
      <c r="B195" s="118" t="s">
        <v>211</v>
      </c>
      <c r="C195" s="134">
        <v>382842762</v>
      </c>
      <c r="D195" s="134">
        <v>51596987</v>
      </c>
      <c r="E195" s="135">
        <v>434439749</v>
      </c>
      <c r="G195" s="134">
        <v>382346050</v>
      </c>
      <c r="H195" s="134">
        <v>37509081</v>
      </c>
      <c r="I195" s="134">
        <v>419855131</v>
      </c>
    </row>
    <row r="196" spans="1:9" x14ac:dyDescent="0.4">
      <c r="A196" s="118">
        <v>4572</v>
      </c>
      <c r="B196" s="118" t="s">
        <v>212</v>
      </c>
      <c r="C196" s="134">
        <v>89461745</v>
      </c>
      <c r="D196" s="134">
        <v>0</v>
      </c>
      <c r="E196" s="135">
        <v>89461745</v>
      </c>
      <c r="G196" s="134">
        <v>87233490</v>
      </c>
      <c r="H196" s="134">
        <v>0</v>
      </c>
      <c r="I196" s="134">
        <v>87233490</v>
      </c>
    </row>
    <row r="197" spans="1:9" x14ac:dyDescent="0.4">
      <c r="A197" s="118">
        <v>4581</v>
      </c>
      <c r="B197" s="118" t="s">
        <v>213</v>
      </c>
      <c r="C197" s="134">
        <v>1580081839</v>
      </c>
      <c r="D197" s="134">
        <v>69552128</v>
      </c>
      <c r="E197" s="135">
        <v>1649633967</v>
      </c>
      <c r="G197" s="134">
        <v>1519944592</v>
      </c>
      <c r="H197" s="134">
        <v>78620267</v>
      </c>
      <c r="I197" s="134">
        <v>1598564859</v>
      </c>
    </row>
    <row r="198" spans="1:9" x14ac:dyDescent="0.4">
      <c r="A198" s="118">
        <v>4599</v>
      </c>
      <c r="B198" s="118" t="s">
        <v>214</v>
      </c>
      <c r="C198" s="134">
        <v>307304857</v>
      </c>
      <c r="D198" s="134">
        <v>0</v>
      </c>
      <c r="E198" s="135">
        <v>307304857</v>
      </c>
      <c r="G198" s="134">
        <v>295643411</v>
      </c>
      <c r="H198" s="134">
        <v>0</v>
      </c>
      <c r="I198" s="134">
        <v>295643411</v>
      </c>
    </row>
    <row r="199" spans="1:9" x14ac:dyDescent="0.4">
      <c r="A199" s="118">
        <v>4617</v>
      </c>
      <c r="B199" s="118" t="s">
        <v>215</v>
      </c>
      <c r="C199" s="134">
        <v>601595862</v>
      </c>
      <c r="D199" s="134">
        <v>46304723</v>
      </c>
      <c r="E199" s="135">
        <v>647900585</v>
      </c>
      <c r="G199" s="134">
        <v>574384646</v>
      </c>
      <c r="H199" s="134">
        <v>52692424</v>
      </c>
      <c r="I199" s="134">
        <v>627077070</v>
      </c>
    </row>
    <row r="200" spans="1:9" x14ac:dyDescent="0.4">
      <c r="A200" s="118">
        <v>4662</v>
      </c>
      <c r="B200" s="118" t="s">
        <v>216</v>
      </c>
      <c r="C200" s="134">
        <v>588264154</v>
      </c>
      <c r="D200" s="134">
        <v>16304138</v>
      </c>
      <c r="E200" s="135">
        <v>604568292</v>
      </c>
      <c r="G200" s="134">
        <v>571429630</v>
      </c>
      <c r="H200" s="134">
        <v>20429265</v>
      </c>
      <c r="I200" s="134">
        <v>591858895</v>
      </c>
    </row>
    <row r="201" spans="1:9" x14ac:dyDescent="0.4">
      <c r="A201" s="118">
        <v>4689</v>
      </c>
      <c r="B201" s="118" t="s">
        <v>217</v>
      </c>
      <c r="C201" s="134">
        <v>147313143</v>
      </c>
      <c r="D201" s="134">
        <v>1507593</v>
      </c>
      <c r="E201" s="135">
        <v>148820736</v>
      </c>
      <c r="G201" s="134">
        <v>142954648</v>
      </c>
      <c r="H201" s="134">
        <v>1151161</v>
      </c>
      <c r="I201" s="134">
        <v>144105809</v>
      </c>
    </row>
    <row r="202" spans="1:9" x14ac:dyDescent="0.4">
      <c r="A202" s="118">
        <v>4644</v>
      </c>
      <c r="B202" s="118" t="s">
        <v>218</v>
      </c>
      <c r="C202" s="134">
        <v>355601589</v>
      </c>
      <c r="D202" s="134">
        <v>956584</v>
      </c>
      <c r="E202" s="135">
        <v>356558173</v>
      </c>
      <c r="G202" s="134">
        <v>345912850</v>
      </c>
      <c r="H202" s="134">
        <v>0</v>
      </c>
      <c r="I202" s="134">
        <v>345912850</v>
      </c>
    </row>
    <row r="203" spans="1:9" x14ac:dyDescent="0.4">
      <c r="A203" s="118">
        <v>4725</v>
      </c>
      <c r="B203" s="118" t="s">
        <v>219</v>
      </c>
      <c r="C203" s="134">
        <v>983350127</v>
      </c>
      <c r="D203" s="134">
        <v>126457716</v>
      </c>
      <c r="E203" s="135">
        <v>1109807843</v>
      </c>
      <c r="G203" s="134">
        <v>964640430</v>
      </c>
      <c r="H203" s="134">
        <v>118379953</v>
      </c>
      <c r="I203" s="134">
        <v>1083020383</v>
      </c>
    </row>
    <row r="204" spans="1:9" x14ac:dyDescent="0.4">
      <c r="A204" s="118">
        <v>2673</v>
      </c>
      <c r="B204" s="118" t="s">
        <v>220</v>
      </c>
      <c r="C204" s="134">
        <v>327312718</v>
      </c>
      <c r="D204" s="134">
        <v>43255194</v>
      </c>
      <c r="E204" s="135">
        <v>370567912</v>
      </c>
      <c r="G204" s="134">
        <v>314778580</v>
      </c>
      <c r="H204" s="134">
        <v>38533028</v>
      </c>
      <c r="I204" s="134">
        <v>353311608</v>
      </c>
    </row>
    <row r="205" spans="1:9" x14ac:dyDescent="0.4">
      <c r="A205" s="118">
        <v>153</v>
      </c>
      <c r="B205" s="118" t="s">
        <v>221</v>
      </c>
      <c r="C205" s="134">
        <v>320922685</v>
      </c>
      <c r="D205" s="134">
        <v>0</v>
      </c>
      <c r="E205" s="135">
        <v>320922685</v>
      </c>
      <c r="G205" s="134">
        <v>308663831</v>
      </c>
      <c r="H205" s="134">
        <v>0</v>
      </c>
      <c r="I205" s="134">
        <v>308663831</v>
      </c>
    </row>
    <row r="206" spans="1:9" x14ac:dyDescent="0.4">
      <c r="A206" s="118">
        <v>3691</v>
      </c>
      <c r="B206" s="118" t="s">
        <v>222</v>
      </c>
      <c r="C206" s="134">
        <v>430257424</v>
      </c>
      <c r="D206" s="134">
        <v>0</v>
      </c>
      <c r="E206" s="135">
        <v>430257424</v>
      </c>
      <c r="G206" s="134">
        <v>411519908</v>
      </c>
      <c r="H206" s="134">
        <v>382972</v>
      </c>
      <c r="I206" s="134">
        <v>411902880</v>
      </c>
    </row>
    <row r="207" spans="1:9" x14ac:dyDescent="0.4">
      <c r="A207" s="118">
        <v>4774</v>
      </c>
      <c r="B207" s="118" t="s">
        <v>223</v>
      </c>
      <c r="C207" s="134">
        <v>537663774</v>
      </c>
      <c r="D207" s="134">
        <v>2107924</v>
      </c>
      <c r="E207" s="135">
        <v>539771698</v>
      </c>
      <c r="G207" s="134">
        <v>523369002</v>
      </c>
      <c r="H207" s="134">
        <v>3579653</v>
      </c>
      <c r="I207" s="134">
        <v>526948655</v>
      </c>
    </row>
    <row r="208" spans="1:9" x14ac:dyDescent="0.4">
      <c r="A208" s="118">
        <v>873</v>
      </c>
      <c r="B208" s="118" t="s">
        <v>224</v>
      </c>
      <c r="C208" s="134">
        <v>436238514</v>
      </c>
      <c r="D208" s="134">
        <v>96191429</v>
      </c>
      <c r="E208" s="135">
        <v>532429943</v>
      </c>
      <c r="G208" s="134">
        <v>440265636</v>
      </c>
      <c r="H208" s="134">
        <v>54338602</v>
      </c>
      <c r="I208" s="134">
        <v>494604238</v>
      </c>
    </row>
    <row r="209" spans="1:9" x14ac:dyDescent="0.4">
      <c r="A209" s="118">
        <v>4778</v>
      </c>
      <c r="B209" s="118" t="s">
        <v>225</v>
      </c>
      <c r="C209" s="134">
        <v>337177049</v>
      </c>
      <c r="D209" s="134">
        <v>0</v>
      </c>
      <c r="E209" s="135">
        <v>337177049</v>
      </c>
      <c r="G209" s="134">
        <v>318090732</v>
      </c>
      <c r="H209" s="134">
        <v>0</v>
      </c>
      <c r="I209" s="134">
        <v>318090732</v>
      </c>
    </row>
    <row r="210" spans="1:9" x14ac:dyDescent="0.4">
      <c r="A210" s="118">
        <v>4777</v>
      </c>
      <c r="B210" s="118" t="s">
        <v>226</v>
      </c>
      <c r="C210" s="134">
        <v>294148415</v>
      </c>
      <c r="D210" s="134">
        <v>0</v>
      </c>
      <c r="E210" s="135">
        <v>294148415</v>
      </c>
      <c r="G210" s="134">
        <v>286129366</v>
      </c>
      <c r="H210" s="134">
        <v>0</v>
      </c>
      <c r="I210" s="134">
        <v>286129366</v>
      </c>
    </row>
    <row r="211" spans="1:9" x14ac:dyDescent="0.4">
      <c r="A211" s="118">
        <v>4776</v>
      </c>
      <c r="B211" s="118" t="s">
        <v>227</v>
      </c>
      <c r="C211" s="134">
        <v>320811389</v>
      </c>
      <c r="D211" s="134">
        <v>63489773</v>
      </c>
      <c r="E211" s="135">
        <v>384301162</v>
      </c>
      <c r="G211" s="134">
        <v>312840507</v>
      </c>
      <c r="H211" s="134">
        <v>52442405</v>
      </c>
      <c r="I211" s="134">
        <v>365282912</v>
      </c>
    </row>
    <row r="212" spans="1:9" x14ac:dyDescent="0.4">
      <c r="A212" s="118">
        <v>4779</v>
      </c>
      <c r="B212" s="118" t="s">
        <v>228</v>
      </c>
      <c r="C212" s="134">
        <v>727152424</v>
      </c>
      <c r="D212" s="134">
        <v>88720666</v>
      </c>
      <c r="E212" s="135">
        <v>815873090</v>
      </c>
      <c r="G212" s="134">
        <v>684207840</v>
      </c>
      <c r="H212" s="134">
        <v>83589649</v>
      </c>
      <c r="I212" s="134">
        <v>767797489</v>
      </c>
    </row>
    <row r="213" spans="1:9" x14ac:dyDescent="0.4">
      <c r="A213" s="118">
        <v>4784</v>
      </c>
      <c r="B213" s="118" t="s">
        <v>229</v>
      </c>
      <c r="C213" s="134">
        <v>1563080725</v>
      </c>
      <c r="D213" s="134">
        <v>131601082</v>
      </c>
      <c r="E213" s="135">
        <v>1694681807</v>
      </c>
      <c r="G213" s="134">
        <v>1459463506</v>
      </c>
      <c r="H213" s="134">
        <v>152625921</v>
      </c>
      <c r="I213" s="134">
        <v>1612089427</v>
      </c>
    </row>
    <row r="214" spans="1:9" x14ac:dyDescent="0.4">
      <c r="A214" s="118">
        <v>4785</v>
      </c>
      <c r="B214" s="118" t="s">
        <v>230</v>
      </c>
      <c r="C214" s="134">
        <v>264205569</v>
      </c>
      <c r="D214" s="134">
        <v>0</v>
      </c>
      <c r="E214" s="135">
        <v>264205569</v>
      </c>
      <c r="G214" s="134">
        <v>258147562</v>
      </c>
      <c r="H214" s="134">
        <v>0</v>
      </c>
      <c r="I214" s="134">
        <v>258147562</v>
      </c>
    </row>
    <row r="215" spans="1:9" x14ac:dyDescent="0.4">
      <c r="A215" s="118">
        <v>333</v>
      </c>
      <c r="B215" s="118" t="s">
        <v>231</v>
      </c>
      <c r="C215" s="134">
        <v>419893536</v>
      </c>
      <c r="D215" s="134">
        <v>34716588</v>
      </c>
      <c r="E215" s="135">
        <v>454610124</v>
      </c>
      <c r="G215" s="134">
        <v>410427250</v>
      </c>
      <c r="H215" s="134">
        <v>25579510</v>
      </c>
      <c r="I215" s="134">
        <v>436006760</v>
      </c>
    </row>
    <row r="216" spans="1:9" x14ac:dyDescent="0.4">
      <c r="A216" s="118">
        <v>4773</v>
      </c>
      <c r="B216" s="118" t="s">
        <v>232</v>
      </c>
      <c r="C216" s="134">
        <v>264776624</v>
      </c>
      <c r="D216" s="134">
        <v>0</v>
      </c>
      <c r="E216" s="135">
        <v>264776624</v>
      </c>
      <c r="G216" s="134">
        <v>258419025</v>
      </c>
      <c r="H216" s="134">
        <v>0</v>
      </c>
      <c r="I216" s="134">
        <v>258419025</v>
      </c>
    </row>
    <row r="217" spans="1:9" x14ac:dyDescent="0.4">
      <c r="A217" s="118">
        <v>4788</v>
      </c>
      <c r="B217" s="118" t="s">
        <v>233</v>
      </c>
      <c r="C217" s="134">
        <v>301965298</v>
      </c>
      <c r="D217" s="134">
        <v>92448083</v>
      </c>
      <c r="E217" s="135">
        <v>394413381</v>
      </c>
      <c r="G217" s="134">
        <v>293421883</v>
      </c>
      <c r="H217" s="134">
        <v>84508546</v>
      </c>
      <c r="I217" s="134">
        <v>377930429</v>
      </c>
    </row>
    <row r="218" spans="1:9" x14ac:dyDescent="0.4">
      <c r="A218" s="118">
        <v>4797</v>
      </c>
      <c r="B218" s="118" t="s">
        <v>234</v>
      </c>
      <c r="C218" s="134">
        <v>1128756589</v>
      </c>
      <c r="D218" s="134">
        <v>398102459</v>
      </c>
      <c r="E218" s="135">
        <v>1526859048</v>
      </c>
      <c r="G218" s="134">
        <v>1034694001</v>
      </c>
      <c r="H218" s="134">
        <v>361509765</v>
      </c>
      <c r="I218" s="134">
        <v>1396203766</v>
      </c>
    </row>
    <row r="219" spans="1:9" x14ac:dyDescent="0.4">
      <c r="A219" s="118">
        <v>4860</v>
      </c>
      <c r="B219" s="118" t="s">
        <v>235</v>
      </c>
      <c r="C219" s="134">
        <v>590016844</v>
      </c>
      <c r="D219" s="134">
        <v>189695258</v>
      </c>
      <c r="E219" s="135">
        <v>779712102</v>
      </c>
      <c r="G219" s="134">
        <v>568658823</v>
      </c>
      <c r="H219" s="134">
        <v>182374494</v>
      </c>
      <c r="I219" s="134">
        <v>751033317</v>
      </c>
    </row>
    <row r="220" spans="1:9" x14ac:dyDescent="0.4">
      <c r="A220" s="118">
        <v>4869</v>
      </c>
      <c r="B220" s="118" t="s">
        <v>236</v>
      </c>
      <c r="C220" s="134">
        <v>380954402</v>
      </c>
      <c r="D220" s="134">
        <v>29747962</v>
      </c>
      <c r="E220" s="135">
        <v>410702364</v>
      </c>
      <c r="G220" s="134">
        <v>369274747</v>
      </c>
      <c r="H220" s="134">
        <v>34452101</v>
      </c>
      <c r="I220" s="134">
        <v>403726848</v>
      </c>
    </row>
    <row r="221" spans="1:9" x14ac:dyDescent="0.4">
      <c r="A221" s="118">
        <v>4878</v>
      </c>
      <c r="B221" s="118" t="s">
        <v>237</v>
      </c>
      <c r="C221" s="134">
        <v>404073223</v>
      </c>
      <c r="D221" s="134">
        <v>931676</v>
      </c>
      <c r="E221" s="135">
        <v>405004899</v>
      </c>
      <c r="G221" s="134">
        <v>406003603</v>
      </c>
      <c r="H221" s="134">
        <v>794175</v>
      </c>
      <c r="I221" s="134">
        <v>406797778</v>
      </c>
    </row>
    <row r="222" spans="1:9" x14ac:dyDescent="0.4">
      <c r="A222" s="118">
        <v>4890</v>
      </c>
      <c r="B222" s="118" t="s">
        <v>238</v>
      </c>
      <c r="C222" s="134">
        <v>2003584861</v>
      </c>
      <c r="D222" s="134">
        <v>109454915</v>
      </c>
      <c r="E222" s="135">
        <v>2113039776</v>
      </c>
      <c r="G222" s="134">
        <v>1954848761</v>
      </c>
      <c r="H222" s="134">
        <v>95183014</v>
      </c>
      <c r="I222" s="134">
        <v>2050031775</v>
      </c>
    </row>
    <row r="223" spans="1:9" x14ac:dyDescent="0.4">
      <c r="A223" s="118">
        <v>4905</v>
      </c>
      <c r="B223" s="118" t="s">
        <v>239</v>
      </c>
      <c r="C223" s="134">
        <v>125779449</v>
      </c>
      <c r="D223" s="134">
        <v>0</v>
      </c>
      <c r="E223" s="135">
        <v>125779449</v>
      </c>
      <c r="G223" s="134">
        <v>121642141</v>
      </c>
      <c r="H223" s="134">
        <v>0</v>
      </c>
      <c r="I223" s="134">
        <v>121642141</v>
      </c>
    </row>
    <row r="224" spans="1:9" x14ac:dyDescent="0.4">
      <c r="A224" s="118">
        <v>4978</v>
      </c>
      <c r="B224" s="118" t="s">
        <v>240</v>
      </c>
      <c r="C224" s="134">
        <v>221124083</v>
      </c>
      <c r="D224" s="134">
        <v>129074801</v>
      </c>
      <c r="E224" s="135">
        <v>350198884</v>
      </c>
      <c r="G224" s="134">
        <v>206002841</v>
      </c>
      <c r="H224" s="134">
        <v>102056856</v>
      </c>
      <c r="I224" s="134">
        <v>308059697</v>
      </c>
    </row>
    <row r="225" spans="1:9" x14ac:dyDescent="0.4">
      <c r="A225" s="118">
        <v>4995</v>
      </c>
      <c r="B225" s="118" t="s">
        <v>241</v>
      </c>
      <c r="C225" s="134">
        <v>441890018</v>
      </c>
      <c r="D225" s="134">
        <v>72588820</v>
      </c>
      <c r="E225" s="135">
        <v>514478838</v>
      </c>
      <c r="G225" s="134">
        <v>430125404</v>
      </c>
      <c r="H225" s="134">
        <v>68548170</v>
      </c>
      <c r="I225" s="134">
        <v>498673574</v>
      </c>
    </row>
    <row r="226" spans="1:9" x14ac:dyDescent="0.4">
      <c r="A226" s="118">
        <v>5013</v>
      </c>
      <c r="B226" s="118" t="s">
        <v>242</v>
      </c>
      <c r="C226" s="134">
        <v>768541351</v>
      </c>
      <c r="D226" s="134">
        <v>19718576</v>
      </c>
      <c r="E226" s="135">
        <v>788259927</v>
      </c>
      <c r="G226" s="134">
        <v>753576664</v>
      </c>
      <c r="H226" s="134">
        <v>12663923</v>
      </c>
      <c r="I226" s="134">
        <v>766240587</v>
      </c>
    </row>
    <row r="227" spans="1:9" x14ac:dyDescent="0.4">
      <c r="A227" s="118">
        <v>5049</v>
      </c>
      <c r="B227" s="118" t="s">
        <v>243</v>
      </c>
      <c r="C227" s="134">
        <v>976852832</v>
      </c>
      <c r="D227" s="134">
        <v>35834915</v>
      </c>
      <c r="E227" s="135">
        <v>1012687747</v>
      </c>
      <c r="G227" s="134">
        <v>957647905</v>
      </c>
      <c r="H227" s="134">
        <v>38093585</v>
      </c>
      <c r="I227" s="134">
        <v>995741490</v>
      </c>
    </row>
    <row r="228" spans="1:9" x14ac:dyDescent="0.4">
      <c r="A228" s="118">
        <v>5319</v>
      </c>
      <c r="B228" s="118" t="s">
        <v>4</v>
      </c>
      <c r="C228" s="134">
        <v>401241128</v>
      </c>
      <c r="D228" s="134">
        <v>8577877</v>
      </c>
      <c r="E228" s="135">
        <v>409819005</v>
      </c>
      <c r="G228" s="134">
        <v>390053113</v>
      </c>
      <c r="H228" s="134">
        <v>8553991</v>
      </c>
      <c r="I228" s="134">
        <v>398607104</v>
      </c>
    </row>
    <row r="229" spans="1:9" x14ac:dyDescent="0.4">
      <c r="A229" s="118">
        <v>5121</v>
      </c>
      <c r="B229" s="118" t="s">
        <v>244</v>
      </c>
      <c r="C229" s="134">
        <v>539426949</v>
      </c>
      <c r="D229" s="134">
        <v>169814135</v>
      </c>
      <c r="E229" s="135">
        <v>709241084</v>
      </c>
      <c r="G229" s="134">
        <v>522487836</v>
      </c>
      <c r="H229" s="134">
        <v>166687621</v>
      </c>
      <c r="I229" s="134">
        <v>689175457</v>
      </c>
    </row>
    <row r="230" spans="1:9" x14ac:dyDescent="0.4">
      <c r="A230" s="118">
        <v>5139</v>
      </c>
      <c r="B230" s="118" t="s">
        <v>245</v>
      </c>
      <c r="C230" s="134">
        <v>161243239</v>
      </c>
      <c r="D230" s="134">
        <v>9548329</v>
      </c>
      <c r="E230" s="135">
        <v>170791568</v>
      </c>
      <c r="G230" s="134">
        <v>153847960</v>
      </c>
      <c r="H230" s="134">
        <v>7624194</v>
      </c>
      <c r="I230" s="134">
        <v>161472154</v>
      </c>
    </row>
    <row r="231" spans="1:9" x14ac:dyDescent="0.4">
      <c r="A231" s="118">
        <v>5163</v>
      </c>
      <c r="B231" s="118" t="s">
        <v>246</v>
      </c>
      <c r="C231" s="134">
        <v>355249366</v>
      </c>
      <c r="D231" s="134">
        <v>0</v>
      </c>
      <c r="E231" s="135">
        <v>355249366</v>
      </c>
      <c r="G231" s="134">
        <v>347809718</v>
      </c>
      <c r="H231" s="134">
        <v>0</v>
      </c>
      <c r="I231" s="134">
        <v>347809718</v>
      </c>
    </row>
    <row r="232" spans="1:9" x14ac:dyDescent="0.4">
      <c r="A232" s="118">
        <v>5166</v>
      </c>
      <c r="B232" s="118" t="s">
        <v>247</v>
      </c>
      <c r="C232" s="134">
        <v>1170930958</v>
      </c>
      <c r="D232" s="134">
        <v>53191498</v>
      </c>
      <c r="E232" s="135">
        <v>1224122456</v>
      </c>
      <c r="G232" s="134">
        <v>1122248505</v>
      </c>
      <c r="H232" s="134">
        <v>59267582</v>
      </c>
      <c r="I232" s="134">
        <v>1181516087</v>
      </c>
    </row>
    <row r="233" spans="1:9" x14ac:dyDescent="0.4">
      <c r="A233" s="118">
        <v>5184</v>
      </c>
      <c r="B233" s="118" t="s">
        <v>248</v>
      </c>
      <c r="C233" s="134">
        <v>449056485</v>
      </c>
      <c r="D233" s="134">
        <v>12431628</v>
      </c>
      <c r="E233" s="135">
        <v>461488113</v>
      </c>
      <c r="G233" s="134">
        <v>433302641</v>
      </c>
      <c r="H233" s="134">
        <v>14964348</v>
      </c>
      <c r="I233" s="134">
        <v>448266989</v>
      </c>
    </row>
    <row r="234" spans="1:9" x14ac:dyDescent="0.4">
      <c r="A234" s="118">
        <v>5250</v>
      </c>
      <c r="B234" s="118" t="s">
        <v>249</v>
      </c>
      <c r="C234" s="134">
        <v>2273795302</v>
      </c>
      <c r="D234" s="134">
        <v>180471069</v>
      </c>
      <c r="E234" s="135">
        <v>2454266371</v>
      </c>
      <c r="G234" s="134">
        <v>2148952126</v>
      </c>
      <c r="H234" s="134">
        <v>191326520</v>
      </c>
      <c r="I234" s="134">
        <v>2340278646</v>
      </c>
    </row>
    <row r="235" spans="1:9" x14ac:dyDescent="0.4">
      <c r="A235" s="118">
        <v>5256</v>
      </c>
      <c r="B235" s="118" t="s">
        <v>250</v>
      </c>
      <c r="C235" s="134">
        <v>231141959</v>
      </c>
      <c r="D235" s="134">
        <v>5012340</v>
      </c>
      <c r="E235" s="135">
        <v>236154299</v>
      </c>
      <c r="G235" s="134">
        <v>217388633</v>
      </c>
      <c r="H235" s="134">
        <v>4790405</v>
      </c>
      <c r="I235" s="134">
        <v>222179038</v>
      </c>
    </row>
    <row r="236" spans="1:9" x14ac:dyDescent="0.4">
      <c r="A236" s="118">
        <v>5283</v>
      </c>
      <c r="B236" s="118" t="s">
        <v>366</v>
      </c>
      <c r="C236" s="134">
        <v>730211074</v>
      </c>
      <c r="D236" s="134">
        <v>5722909</v>
      </c>
      <c r="E236" s="135">
        <v>735933983</v>
      </c>
      <c r="G236" s="134">
        <v>714495623</v>
      </c>
      <c r="H236" s="134">
        <v>0</v>
      </c>
      <c r="I236" s="134">
        <v>714495623</v>
      </c>
    </row>
    <row r="237" spans="1:9" x14ac:dyDescent="0.4">
      <c r="A237" s="118">
        <v>5310</v>
      </c>
      <c r="B237" s="118" t="s">
        <v>252</v>
      </c>
      <c r="C237" s="134">
        <v>214773909</v>
      </c>
      <c r="D237" s="134">
        <v>0</v>
      </c>
      <c r="E237" s="135">
        <v>214773909</v>
      </c>
      <c r="G237" s="134">
        <v>209021614</v>
      </c>
      <c r="H237" s="134">
        <v>827422</v>
      </c>
      <c r="I237" s="134">
        <v>209849036</v>
      </c>
    </row>
    <row r="238" spans="1:9" x14ac:dyDescent="0.4">
      <c r="A238" s="118">
        <v>5463</v>
      </c>
      <c r="B238" s="118" t="s">
        <v>253</v>
      </c>
      <c r="C238" s="134">
        <v>459066864</v>
      </c>
      <c r="D238" s="134">
        <v>5638721</v>
      </c>
      <c r="E238" s="135">
        <v>464705585</v>
      </c>
      <c r="G238" s="134">
        <v>450928895</v>
      </c>
      <c r="H238" s="134">
        <v>5839821</v>
      </c>
      <c r="I238" s="134">
        <v>456768716</v>
      </c>
    </row>
    <row r="239" spans="1:9" x14ac:dyDescent="0.4">
      <c r="A239" s="118">
        <v>5486</v>
      </c>
      <c r="B239" s="118" t="s">
        <v>254</v>
      </c>
      <c r="C239" s="134">
        <v>370789417</v>
      </c>
      <c r="D239" s="134">
        <v>32450516</v>
      </c>
      <c r="E239" s="135">
        <v>403239933</v>
      </c>
      <c r="G239" s="134">
        <v>355674647</v>
      </c>
      <c r="H239" s="134">
        <v>11737977</v>
      </c>
      <c r="I239" s="134">
        <v>367412624</v>
      </c>
    </row>
    <row r="240" spans="1:9" x14ac:dyDescent="0.4">
      <c r="A240" s="118">
        <v>5508</v>
      </c>
      <c r="B240" s="118" t="s">
        <v>255</v>
      </c>
      <c r="C240" s="134">
        <v>328323652</v>
      </c>
      <c r="D240" s="134">
        <v>135931472</v>
      </c>
      <c r="E240" s="135">
        <v>464255124</v>
      </c>
      <c r="G240" s="134">
        <v>322217273</v>
      </c>
      <c r="H240" s="134">
        <v>132947808</v>
      </c>
      <c r="I240" s="134">
        <v>455165081</v>
      </c>
    </row>
    <row r="241" spans="1:9" x14ac:dyDescent="0.4">
      <c r="A241" s="118">
        <v>1975</v>
      </c>
      <c r="B241" s="118" t="s">
        <v>256</v>
      </c>
      <c r="C241" s="134">
        <v>280017492</v>
      </c>
      <c r="D241" s="134">
        <v>1199876</v>
      </c>
      <c r="E241" s="135">
        <v>281217368</v>
      </c>
      <c r="G241" s="134">
        <v>271267289</v>
      </c>
      <c r="H241" s="134">
        <v>664721</v>
      </c>
      <c r="I241" s="134">
        <v>271932010</v>
      </c>
    </row>
    <row r="242" spans="1:9" x14ac:dyDescent="0.4">
      <c r="A242" s="118">
        <v>4824</v>
      </c>
      <c r="B242" s="118" t="s">
        <v>257</v>
      </c>
      <c r="C242" s="134">
        <v>436052743</v>
      </c>
      <c r="D242" s="134">
        <v>8471155</v>
      </c>
      <c r="E242" s="135">
        <v>444523898</v>
      </c>
      <c r="G242" s="134">
        <v>432679095</v>
      </c>
      <c r="H242" s="134">
        <v>8371593</v>
      </c>
      <c r="I242" s="134">
        <v>441050688</v>
      </c>
    </row>
    <row r="243" spans="1:9" x14ac:dyDescent="0.4">
      <c r="A243" s="118">
        <v>5607</v>
      </c>
      <c r="B243" s="118" t="s">
        <v>258</v>
      </c>
      <c r="C243" s="134">
        <v>379857762</v>
      </c>
      <c r="D243" s="134">
        <v>63335088</v>
      </c>
      <c r="E243" s="135">
        <v>443192850</v>
      </c>
      <c r="G243" s="134">
        <v>365659345</v>
      </c>
      <c r="H243" s="134">
        <v>62970005</v>
      </c>
      <c r="I243" s="134">
        <v>428629350</v>
      </c>
    </row>
    <row r="244" spans="1:9" x14ac:dyDescent="0.4">
      <c r="A244" s="118">
        <v>5643</v>
      </c>
      <c r="B244" s="118" t="s">
        <v>259</v>
      </c>
      <c r="C244" s="134">
        <v>413325727</v>
      </c>
      <c r="D244" s="134">
        <v>56550971</v>
      </c>
      <c r="E244" s="135">
        <v>469876698</v>
      </c>
      <c r="G244" s="134">
        <v>417042640</v>
      </c>
      <c r="H244" s="134">
        <v>40697405</v>
      </c>
      <c r="I244" s="134">
        <v>457740045</v>
      </c>
    </row>
    <row r="245" spans="1:9" x14ac:dyDescent="0.4">
      <c r="A245" s="118">
        <v>5697</v>
      </c>
      <c r="B245" s="118" t="s">
        <v>260</v>
      </c>
      <c r="C245" s="134">
        <v>269858774</v>
      </c>
      <c r="D245" s="134">
        <v>7384849</v>
      </c>
      <c r="E245" s="135">
        <v>277243623</v>
      </c>
      <c r="G245" s="134">
        <v>262320865</v>
      </c>
      <c r="H245" s="134">
        <v>7451788</v>
      </c>
      <c r="I245" s="134">
        <v>269772653</v>
      </c>
    </row>
    <row r="246" spans="1:9" x14ac:dyDescent="0.4">
      <c r="A246" s="118">
        <v>5724</v>
      </c>
      <c r="B246" s="118" t="s">
        <v>261</v>
      </c>
      <c r="C246" s="134">
        <v>153991179</v>
      </c>
      <c r="D246" s="134">
        <v>0</v>
      </c>
      <c r="E246" s="135">
        <v>153991179</v>
      </c>
      <c r="G246" s="134">
        <v>150522883</v>
      </c>
      <c r="H246" s="134">
        <v>0</v>
      </c>
      <c r="I246" s="134">
        <v>150522883</v>
      </c>
    </row>
    <row r="247" spans="1:9" x14ac:dyDescent="0.4">
      <c r="A247" s="118">
        <v>5805</v>
      </c>
      <c r="B247" s="118" t="s">
        <v>262</v>
      </c>
      <c r="C247" s="134">
        <v>1575209666</v>
      </c>
      <c r="D247" s="134">
        <v>143020824</v>
      </c>
      <c r="E247" s="135">
        <v>1718230490</v>
      </c>
      <c r="G247" s="134">
        <v>1526918051</v>
      </c>
      <c r="H247" s="134">
        <v>139124856</v>
      </c>
      <c r="I247" s="134">
        <v>1666042907</v>
      </c>
    </row>
    <row r="248" spans="1:9" x14ac:dyDescent="0.4">
      <c r="A248" s="118">
        <v>5823</v>
      </c>
      <c r="B248" s="118" t="s">
        <v>263</v>
      </c>
      <c r="C248" s="134">
        <v>293497058</v>
      </c>
      <c r="D248" s="134">
        <v>711431</v>
      </c>
      <c r="E248" s="135">
        <v>294208489</v>
      </c>
      <c r="G248" s="134">
        <v>282149557</v>
      </c>
      <c r="H248" s="134">
        <v>530814</v>
      </c>
      <c r="I248" s="134">
        <v>282680371</v>
      </c>
    </row>
    <row r="249" spans="1:9" x14ac:dyDescent="0.4">
      <c r="A249" s="118">
        <v>5832</v>
      </c>
      <c r="B249" s="118" t="s">
        <v>264</v>
      </c>
      <c r="C249" s="134">
        <v>230611866</v>
      </c>
      <c r="D249" s="134">
        <v>4541744</v>
      </c>
      <c r="E249" s="135">
        <v>235153610</v>
      </c>
      <c r="G249" s="134">
        <v>225054433</v>
      </c>
      <c r="H249" s="134">
        <v>3473992</v>
      </c>
      <c r="I249" s="134">
        <v>228528425</v>
      </c>
    </row>
    <row r="250" spans="1:9" x14ac:dyDescent="0.4">
      <c r="A250" s="118">
        <v>5877</v>
      </c>
      <c r="B250" s="118" t="s">
        <v>265</v>
      </c>
      <c r="C250" s="134">
        <v>1035282643</v>
      </c>
      <c r="D250" s="134">
        <v>232205655</v>
      </c>
      <c r="E250" s="135">
        <v>1267488298</v>
      </c>
      <c r="G250" s="134">
        <v>961674148</v>
      </c>
      <c r="H250" s="134">
        <v>262324204</v>
      </c>
      <c r="I250" s="134">
        <v>1223998352</v>
      </c>
    </row>
    <row r="251" spans="1:9" x14ac:dyDescent="0.4">
      <c r="A251" s="118">
        <v>5895</v>
      </c>
      <c r="B251" s="118" t="s">
        <v>266</v>
      </c>
      <c r="C251" s="134">
        <v>147700129</v>
      </c>
      <c r="D251" s="134">
        <v>0</v>
      </c>
      <c r="E251" s="135">
        <v>147700129</v>
      </c>
      <c r="G251" s="134">
        <v>142969902</v>
      </c>
      <c r="H251" s="134">
        <v>0</v>
      </c>
      <c r="I251" s="134">
        <v>142969902</v>
      </c>
    </row>
    <row r="252" spans="1:9" x14ac:dyDescent="0.4">
      <c r="A252" s="118">
        <v>5949</v>
      </c>
      <c r="B252" s="118" t="s">
        <v>267</v>
      </c>
      <c r="C252" s="134">
        <v>475816789</v>
      </c>
      <c r="D252" s="134">
        <v>148438222</v>
      </c>
      <c r="E252" s="135">
        <v>624255011</v>
      </c>
      <c r="G252" s="134">
        <v>465328560</v>
      </c>
      <c r="H252" s="134">
        <v>146269930</v>
      </c>
      <c r="I252" s="134">
        <v>611598490</v>
      </c>
    </row>
    <row r="253" spans="1:9" x14ac:dyDescent="0.4">
      <c r="A253" s="118">
        <v>5976</v>
      </c>
      <c r="B253" s="118" t="s">
        <v>268</v>
      </c>
      <c r="C253" s="134">
        <v>475422941</v>
      </c>
      <c r="D253" s="134">
        <v>4523603</v>
      </c>
      <c r="E253" s="135">
        <v>479946544</v>
      </c>
      <c r="G253" s="134">
        <v>457945171</v>
      </c>
      <c r="H253" s="134">
        <v>4694222</v>
      </c>
      <c r="I253" s="134">
        <v>462639393</v>
      </c>
    </row>
    <row r="254" spans="1:9" x14ac:dyDescent="0.4">
      <c r="A254" s="118">
        <v>5994</v>
      </c>
      <c r="B254" s="118" t="s">
        <v>269</v>
      </c>
      <c r="C254" s="134">
        <v>371335111</v>
      </c>
      <c r="D254" s="134">
        <v>50224411</v>
      </c>
      <c r="E254" s="135">
        <v>421559522</v>
      </c>
      <c r="G254" s="134">
        <v>374516301</v>
      </c>
      <c r="H254" s="134">
        <v>34592409</v>
      </c>
      <c r="I254" s="134">
        <v>409108710</v>
      </c>
    </row>
    <row r="255" spans="1:9" x14ac:dyDescent="0.4">
      <c r="A255" s="118">
        <v>6003</v>
      </c>
      <c r="B255" s="118" t="s">
        <v>270</v>
      </c>
      <c r="C255" s="134">
        <v>224999672</v>
      </c>
      <c r="D255" s="134">
        <v>0</v>
      </c>
      <c r="E255" s="135">
        <v>224999672</v>
      </c>
      <c r="G255" s="134">
        <v>219623532</v>
      </c>
      <c r="H255" s="134">
        <v>0</v>
      </c>
      <c r="I255" s="134">
        <v>219623532</v>
      </c>
    </row>
    <row r="256" spans="1:9" x14ac:dyDescent="0.4">
      <c r="A256" s="118">
        <v>6012</v>
      </c>
      <c r="B256" s="118" t="s">
        <v>271</v>
      </c>
      <c r="C256" s="134">
        <v>234344301</v>
      </c>
      <c r="D256" s="134">
        <v>416145</v>
      </c>
      <c r="E256" s="135">
        <v>234760446</v>
      </c>
      <c r="G256" s="134">
        <v>227968716</v>
      </c>
      <c r="H256" s="134">
        <v>0</v>
      </c>
      <c r="I256" s="134">
        <v>227968716</v>
      </c>
    </row>
    <row r="257" spans="1:9" x14ac:dyDescent="0.4">
      <c r="A257" s="118">
        <v>6030</v>
      </c>
      <c r="B257" s="118" t="s">
        <v>272</v>
      </c>
      <c r="C257" s="134">
        <v>608226338</v>
      </c>
      <c r="D257" s="134">
        <v>165241154</v>
      </c>
      <c r="E257" s="135">
        <v>773467492</v>
      </c>
      <c r="G257" s="134">
        <v>602549656</v>
      </c>
      <c r="H257" s="134">
        <v>140275080</v>
      </c>
      <c r="I257" s="134">
        <v>742824736</v>
      </c>
    </row>
    <row r="258" spans="1:9" x14ac:dyDescent="0.4">
      <c r="A258" s="118">
        <v>6048</v>
      </c>
      <c r="B258" s="118" t="s">
        <v>273</v>
      </c>
      <c r="C258" s="134">
        <v>319238870</v>
      </c>
      <c r="D258" s="134">
        <v>0</v>
      </c>
      <c r="E258" s="135">
        <v>319238870</v>
      </c>
      <c r="G258" s="134">
        <v>310640546</v>
      </c>
      <c r="H258" s="134">
        <v>0</v>
      </c>
      <c r="I258" s="134">
        <v>310640546</v>
      </c>
    </row>
    <row r="259" spans="1:9" x14ac:dyDescent="0.4">
      <c r="A259" s="118">
        <v>6039</v>
      </c>
      <c r="B259" s="118" t="s">
        <v>274</v>
      </c>
      <c r="C259" s="134">
        <v>3296255829</v>
      </c>
      <c r="D259" s="134">
        <v>444431210</v>
      </c>
      <c r="E259" s="135">
        <v>3740687039</v>
      </c>
      <c r="G259" s="134">
        <v>3321265890</v>
      </c>
      <c r="H259" s="134">
        <v>340317383</v>
      </c>
      <c r="I259" s="134">
        <v>3661583273</v>
      </c>
    </row>
    <row r="260" spans="1:9" x14ac:dyDescent="0.4">
      <c r="A260" s="118">
        <v>6093</v>
      </c>
      <c r="B260" s="118" t="s">
        <v>275</v>
      </c>
      <c r="C260" s="134">
        <v>634961631</v>
      </c>
      <c r="D260" s="134">
        <v>21090770</v>
      </c>
      <c r="E260" s="135">
        <v>656052401</v>
      </c>
      <c r="G260" s="134">
        <v>603954825</v>
      </c>
      <c r="H260" s="134">
        <v>24512312</v>
      </c>
      <c r="I260" s="134">
        <v>628467137</v>
      </c>
    </row>
    <row r="261" spans="1:9" x14ac:dyDescent="0.4">
      <c r="A261" s="118">
        <v>6091</v>
      </c>
      <c r="B261" s="118" t="s">
        <v>276</v>
      </c>
      <c r="C261" s="134">
        <v>668489277</v>
      </c>
      <c r="D261" s="134">
        <v>5022826</v>
      </c>
      <c r="E261" s="135">
        <v>673512103</v>
      </c>
      <c r="G261" s="134">
        <v>640874920</v>
      </c>
      <c r="H261" s="134">
        <v>5380393</v>
      </c>
      <c r="I261" s="134">
        <v>646255313</v>
      </c>
    </row>
    <row r="262" spans="1:9" x14ac:dyDescent="0.4">
      <c r="A262" s="118">
        <v>6095</v>
      </c>
      <c r="B262" s="118" t="s">
        <v>277</v>
      </c>
      <c r="C262" s="134">
        <v>401385887</v>
      </c>
      <c r="D262" s="134">
        <v>3036186</v>
      </c>
      <c r="E262" s="135">
        <v>404422073</v>
      </c>
      <c r="G262" s="134">
        <v>384413728</v>
      </c>
      <c r="H262" s="134">
        <v>1009088</v>
      </c>
      <c r="I262" s="134">
        <v>385422816</v>
      </c>
    </row>
    <row r="263" spans="1:9" x14ac:dyDescent="0.4">
      <c r="A263" s="118">
        <v>5157</v>
      </c>
      <c r="B263" s="118" t="s">
        <v>367</v>
      </c>
      <c r="C263" s="134">
        <v>757613327</v>
      </c>
      <c r="D263" s="134">
        <v>16004097</v>
      </c>
      <c r="E263" s="135">
        <v>773617424</v>
      </c>
      <c r="G263" s="134">
        <v>743506630</v>
      </c>
      <c r="H263" s="134">
        <v>17664329</v>
      </c>
      <c r="I263" s="134">
        <v>761170959</v>
      </c>
    </row>
    <row r="264" spans="1:9" x14ac:dyDescent="0.4">
      <c r="A264" s="118">
        <v>6097</v>
      </c>
      <c r="B264" s="118" t="s">
        <v>279</v>
      </c>
      <c r="C264" s="134">
        <v>139405222</v>
      </c>
      <c r="D264" s="134">
        <v>0</v>
      </c>
      <c r="E264" s="135">
        <v>139405222</v>
      </c>
      <c r="G264" s="134">
        <v>136268024</v>
      </c>
      <c r="H264" s="134">
        <v>0</v>
      </c>
      <c r="I264" s="134">
        <v>136268024</v>
      </c>
    </row>
    <row r="265" spans="1:9" x14ac:dyDescent="0.4">
      <c r="A265" s="118">
        <v>6098</v>
      </c>
      <c r="B265" s="118" t="s">
        <v>368</v>
      </c>
      <c r="C265" s="134">
        <v>439225581</v>
      </c>
      <c r="D265" s="134">
        <v>5290097</v>
      </c>
      <c r="E265" s="135">
        <v>444515678</v>
      </c>
      <c r="G265" s="134">
        <v>424554497</v>
      </c>
      <c r="H265" s="134">
        <v>6778151</v>
      </c>
      <c r="I265" s="134">
        <v>431332648</v>
      </c>
    </row>
    <row r="266" spans="1:9" x14ac:dyDescent="0.4">
      <c r="A266" s="118">
        <v>6100</v>
      </c>
      <c r="B266" s="118" t="s">
        <v>281</v>
      </c>
      <c r="C266" s="134">
        <v>298544263</v>
      </c>
      <c r="D266" s="134">
        <v>2544598</v>
      </c>
      <c r="E266" s="135">
        <v>301088861</v>
      </c>
      <c r="G266" s="134">
        <v>287897714</v>
      </c>
      <c r="H266" s="134">
        <v>2101992</v>
      </c>
      <c r="I266" s="134">
        <v>289999706</v>
      </c>
    </row>
    <row r="267" spans="1:9" x14ac:dyDescent="0.4">
      <c r="A267" s="118">
        <v>6101</v>
      </c>
      <c r="B267" s="118" t="s">
        <v>282</v>
      </c>
      <c r="C267" s="134">
        <v>2675265639</v>
      </c>
      <c r="D267" s="134">
        <v>562706464</v>
      </c>
      <c r="E267" s="135">
        <v>3237972103</v>
      </c>
      <c r="G267" s="134">
        <v>2574319185</v>
      </c>
      <c r="H267" s="134">
        <v>524674145</v>
      </c>
      <c r="I267" s="134">
        <v>3098993330</v>
      </c>
    </row>
    <row r="268" spans="1:9" x14ac:dyDescent="0.4">
      <c r="A268" s="118">
        <v>6096</v>
      </c>
      <c r="B268" s="118" t="s">
        <v>376</v>
      </c>
      <c r="C268" s="134">
        <v>936759351</v>
      </c>
      <c r="D268" s="134">
        <v>86912995</v>
      </c>
      <c r="E268" s="135">
        <v>1023672346</v>
      </c>
      <c r="G268" s="134">
        <v>927801182</v>
      </c>
      <c r="H268" s="134">
        <v>77386536</v>
      </c>
      <c r="I268" s="134">
        <v>1005187718</v>
      </c>
    </row>
    <row r="269" spans="1:9" x14ac:dyDescent="0.4">
      <c r="A269" s="118">
        <v>6094</v>
      </c>
      <c r="B269" s="118" t="s">
        <v>283</v>
      </c>
      <c r="C269" s="134">
        <v>206173212</v>
      </c>
      <c r="D269" s="134">
        <v>0</v>
      </c>
      <c r="E269" s="135">
        <v>206173212</v>
      </c>
      <c r="G269" s="134">
        <v>197195033</v>
      </c>
      <c r="H269" s="134">
        <v>0</v>
      </c>
      <c r="I269" s="134">
        <v>197195033</v>
      </c>
    </row>
    <row r="270" spans="1:9" x14ac:dyDescent="0.4">
      <c r="A270" s="118">
        <v>6102</v>
      </c>
      <c r="B270" s="118" t="s">
        <v>284</v>
      </c>
      <c r="C270" s="134">
        <v>772154036</v>
      </c>
      <c r="D270" s="134">
        <v>46500004</v>
      </c>
      <c r="E270" s="135">
        <v>818654040</v>
      </c>
      <c r="G270" s="134">
        <v>755982905</v>
      </c>
      <c r="H270" s="134">
        <v>46500013</v>
      </c>
      <c r="I270" s="134">
        <v>802482918</v>
      </c>
    </row>
    <row r="271" spans="1:9" x14ac:dyDescent="0.4">
      <c r="A271" s="118">
        <v>6120</v>
      </c>
      <c r="B271" s="118" t="s">
        <v>285</v>
      </c>
      <c r="C271" s="134">
        <v>1742595071</v>
      </c>
      <c r="D271" s="134">
        <v>37220309</v>
      </c>
      <c r="E271" s="135">
        <v>1779815380</v>
      </c>
      <c r="G271" s="134">
        <v>1630984399</v>
      </c>
      <c r="H271" s="134">
        <v>89656993</v>
      </c>
      <c r="I271" s="134">
        <v>1720641392</v>
      </c>
    </row>
    <row r="272" spans="1:9" x14ac:dyDescent="0.4">
      <c r="A272" s="118">
        <v>6138</v>
      </c>
      <c r="B272" s="118" t="s">
        <v>286</v>
      </c>
      <c r="C272" s="134">
        <v>189798304</v>
      </c>
      <c r="D272" s="134">
        <v>19755</v>
      </c>
      <c r="E272" s="135">
        <v>189818059</v>
      </c>
      <c r="G272" s="134">
        <v>184825808</v>
      </c>
      <c r="H272" s="134">
        <v>19377</v>
      </c>
      <c r="I272" s="134">
        <v>184845185</v>
      </c>
    </row>
    <row r="273" spans="1:9" x14ac:dyDescent="0.4">
      <c r="A273" s="118">
        <v>5751</v>
      </c>
      <c r="B273" s="118" t="s">
        <v>287</v>
      </c>
      <c r="C273" s="134">
        <v>417371265</v>
      </c>
      <c r="D273" s="134">
        <v>223133096</v>
      </c>
      <c r="E273" s="135">
        <v>640504361</v>
      </c>
      <c r="G273" s="134">
        <v>414669592</v>
      </c>
      <c r="H273" s="134">
        <v>200850745</v>
      </c>
      <c r="I273" s="134">
        <v>615520337</v>
      </c>
    </row>
    <row r="274" spans="1:9" x14ac:dyDescent="0.4">
      <c r="A274" s="118">
        <v>6165</v>
      </c>
      <c r="B274" s="118" t="s">
        <v>288</v>
      </c>
      <c r="C274" s="134">
        <v>100087217</v>
      </c>
      <c r="D274" s="134">
        <v>0</v>
      </c>
      <c r="E274" s="135">
        <v>100087217</v>
      </c>
      <c r="G274" s="134">
        <v>97034922</v>
      </c>
      <c r="H274" s="134">
        <v>0</v>
      </c>
      <c r="I274" s="134">
        <v>97034922</v>
      </c>
    </row>
    <row r="275" spans="1:9" x14ac:dyDescent="0.4">
      <c r="A275" s="118">
        <v>6175</v>
      </c>
      <c r="B275" s="118" t="s">
        <v>289</v>
      </c>
      <c r="C275" s="134">
        <v>317480674</v>
      </c>
      <c r="D275" s="134">
        <v>0</v>
      </c>
      <c r="E275" s="135">
        <v>317480674</v>
      </c>
      <c r="G275" s="134">
        <v>310170489</v>
      </c>
      <c r="H275" s="134">
        <v>0</v>
      </c>
      <c r="I275" s="134">
        <v>310170489</v>
      </c>
    </row>
    <row r="276" spans="1:9" x14ac:dyDescent="0.4">
      <c r="A276" s="118">
        <v>6219</v>
      </c>
      <c r="B276" s="118" t="s">
        <v>290</v>
      </c>
      <c r="C276" s="134">
        <v>581301792</v>
      </c>
      <c r="D276" s="134">
        <v>99257202</v>
      </c>
      <c r="E276" s="135">
        <v>680558994</v>
      </c>
      <c r="G276" s="134">
        <v>566321781</v>
      </c>
      <c r="H276" s="134">
        <v>98076212</v>
      </c>
      <c r="I276" s="134">
        <v>664397993</v>
      </c>
    </row>
    <row r="277" spans="1:9" x14ac:dyDescent="0.4">
      <c r="A277" s="118">
        <v>6246</v>
      </c>
      <c r="B277" s="118" t="s">
        <v>291</v>
      </c>
      <c r="C277" s="134">
        <v>106410300</v>
      </c>
      <c r="D277" s="134">
        <v>1352197</v>
      </c>
      <c r="E277" s="135">
        <v>107762497</v>
      </c>
      <c r="G277" s="134">
        <v>103347203</v>
      </c>
      <c r="H277" s="134">
        <v>1307332</v>
      </c>
      <c r="I277" s="134">
        <v>104654535</v>
      </c>
    </row>
    <row r="278" spans="1:9" x14ac:dyDescent="0.4">
      <c r="A278" s="118">
        <v>6273</v>
      </c>
      <c r="B278" s="118" t="s">
        <v>369</v>
      </c>
      <c r="C278" s="134">
        <v>411460030</v>
      </c>
      <c r="D278" s="134">
        <v>4324639</v>
      </c>
      <c r="E278" s="135">
        <v>415784669</v>
      </c>
      <c r="G278" s="134">
        <v>397940323</v>
      </c>
      <c r="H278" s="134">
        <v>4818356</v>
      </c>
      <c r="I278" s="134">
        <v>402758679</v>
      </c>
    </row>
    <row r="279" spans="1:9" x14ac:dyDescent="0.4">
      <c r="A279" s="118">
        <v>6408</v>
      </c>
      <c r="B279" s="118" t="s">
        <v>293</v>
      </c>
      <c r="C279" s="134">
        <v>376441593</v>
      </c>
      <c r="D279" s="134">
        <v>9371340</v>
      </c>
      <c r="E279" s="135">
        <v>385812933</v>
      </c>
      <c r="G279" s="134">
        <v>354089807</v>
      </c>
      <c r="H279" s="134">
        <v>8819981</v>
      </c>
      <c r="I279" s="134">
        <v>362909788</v>
      </c>
    </row>
    <row r="280" spans="1:9" x14ac:dyDescent="0.4">
      <c r="A280" s="118">
        <v>6453</v>
      </c>
      <c r="B280" s="118" t="s">
        <v>294</v>
      </c>
      <c r="C280" s="134">
        <v>298802346</v>
      </c>
      <c r="D280" s="134">
        <v>5850197</v>
      </c>
      <c r="E280" s="135">
        <v>304652543</v>
      </c>
      <c r="G280" s="134">
        <v>290266504</v>
      </c>
      <c r="H280" s="134">
        <v>5008434</v>
      </c>
      <c r="I280" s="134">
        <v>295274938</v>
      </c>
    </row>
    <row r="281" spans="1:9" x14ac:dyDescent="0.4">
      <c r="A281" s="118">
        <v>6460</v>
      </c>
      <c r="B281" s="118" t="s">
        <v>295</v>
      </c>
      <c r="C281" s="134">
        <v>300678690</v>
      </c>
      <c r="D281" s="134">
        <v>24663377</v>
      </c>
      <c r="E281" s="135">
        <v>325342067</v>
      </c>
      <c r="G281" s="134">
        <v>279198166</v>
      </c>
      <c r="H281" s="134">
        <v>37089943</v>
      </c>
      <c r="I281" s="134">
        <v>316288109</v>
      </c>
    </row>
    <row r="282" spans="1:9" x14ac:dyDescent="0.4">
      <c r="A282" s="118">
        <v>6462</v>
      </c>
      <c r="B282" s="118" t="s">
        <v>296</v>
      </c>
      <c r="C282" s="134">
        <v>152662520</v>
      </c>
      <c r="D282" s="134">
        <v>4315914</v>
      </c>
      <c r="E282" s="135">
        <v>156978434</v>
      </c>
      <c r="G282" s="134">
        <v>143691936</v>
      </c>
      <c r="H282" s="134">
        <v>6436053</v>
      </c>
      <c r="I282" s="134">
        <v>150127989</v>
      </c>
    </row>
    <row r="283" spans="1:9" x14ac:dyDescent="0.4">
      <c r="A283" s="118">
        <v>6471</v>
      </c>
      <c r="B283" s="118" t="s">
        <v>297</v>
      </c>
      <c r="C283" s="134">
        <v>164018670</v>
      </c>
      <c r="D283" s="134">
        <v>0</v>
      </c>
      <c r="E283" s="135">
        <v>164018670</v>
      </c>
      <c r="G283" s="134">
        <v>156489896</v>
      </c>
      <c r="H283" s="134">
        <v>0</v>
      </c>
      <c r="I283" s="134">
        <v>156489896</v>
      </c>
    </row>
    <row r="284" spans="1:9" x14ac:dyDescent="0.4">
      <c r="A284" s="118">
        <v>6509</v>
      </c>
      <c r="B284" s="118" t="s">
        <v>298</v>
      </c>
      <c r="C284" s="134">
        <v>260819382</v>
      </c>
      <c r="D284" s="134">
        <v>0</v>
      </c>
      <c r="E284" s="135">
        <v>260819382</v>
      </c>
      <c r="G284" s="134">
        <v>252480869</v>
      </c>
      <c r="H284" s="134">
        <v>0</v>
      </c>
      <c r="I284" s="134">
        <v>252480869</v>
      </c>
    </row>
    <row r="285" spans="1:9" x14ac:dyDescent="0.4">
      <c r="A285" s="118">
        <v>6512</v>
      </c>
      <c r="B285" s="118" t="s">
        <v>299</v>
      </c>
      <c r="C285" s="134">
        <v>150594489</v>
      </c>
      <c r="D285" s="134">
        <v>0</v>
      </c>
      <c r="E285" s="135">
        <v>150594489</v>
      </c>
      <c r="G285" s="134">
        <v>145947361</v>
      </c>
      <c r="H285" s="134">
        <v>0</v>
      </c>
      <c r="I285" s="134">
        <v>145947361</v>
      </c>
    </row>
    <row r="286" spans="1:9" x14ac:dyDescent="0.4">
      <c r="A286" s="118">
        <v>6516</v>
      </c>
      <c r="B286" s="118" t="s">
        <v>300</v>
      </c>
      <c r="C286" s="134">
        <v>183537411</v>
      </c>
      <c r="D286" s="134">
        <v>749537</v>
      </c>
      <c r="E286" s="135">
        <v>184286948</v>
      </c>
      <c r="G286" s="134">
        <v>177761897</v>
      </c>
      <c r="H286" s="134">
        <v>1297119</v>
      </c>
      <c r="I286" s="134">
        <v>179059016</v>
      </c>
    </row>
    <row r="287" spans="1:9" x14ac:dyDescent="0.4">
      <c r="A287" s="118">
        <v>6534</v>
      </c>
      <c r="B287" s="118" t="s">
        <v>301</v>
      </c>
      <c r="C287" s="134">
        <v>354184918</v>
      </c>
      <c r="D287" s="134">
        <v>8360768</v>
      </c>
      <c r="E287" s="135">
        <v>362545686</v>
      </c>
      <c r="G287" s="134">
        <v>327879107</v>
      </c>
      <c r="H287" s="134">
        <v>12861995</v>
      </c>
      <c r="I287" s="134">
        <v>340741102</v>
      </c>
    </row>
    <row r="288" spans="1:9" x14ac:dyDescent="0.4">
      <c r="A288" s="118">
        <v>1935</v>
      </c>
      <c r="B288" s="118" t="s">
        <v>302</v>
      </c>
      <c r="C288" s="134">
        <v>493516181</v>
      </c>
      <c r="D288" s="134">
        <v>11038344</v>
      </c>
      <c r="E288" s="135">
        <v>504554525</v>
      </c>
      <c r="G288" s="134">
        <v>483908869</v>
      </c>
      <c r="H288" s="134">
        <v>9597296</v>
      </c>
      <c r="I288" s="134">
        <v>493506165</v>
      </c>
    </row>
    <row r="289" spans="1:9" x14ac:dyDescent="0.4">
      <c r="A289" s="118">
        <v>6561</v>
      </c>
      <c r="B289" s="118" t="s">
        <v>303</v>
      </c>
      <c r="C289" s="134">
        <v>399695417</v>
      </c>
      <c r="D289" s="134">
        <v>34904330</v>
      </c>
      <c r="E289" s="135">
        <v>434599747</v>
      </c>
      <c r="G289" s="134">
        <v>398625071</v>
      </c>
      <c r="H289" s="134">
        <v>17608521</v>
      </c>
      <c r="I289" s="134">
        <v>416233592</v>
      </c>
    </row>
    <row r="290" spans="1:9" x14ac:dyDescent="0.4">
      <c r="A290" s="118">
        <v>6579</v>
      </c>
      <c r="B290" s="118" t="s">
        <v>304</v>
      </c>
      <c r="C290" s="134">
        <v>1654510046</v>
      </c>
      <c r="D290" s="134">
        <v>161310656</v>
      </c>
      <c r="E290" s="135">
        <v>1815820702</v>
      </c>
      <c r="G290" s="134">
        <v>1623152453</v>
      </c>
      <c r="H290" s="134">
        <v>149912093</v>
      </c>
      <c r="I290" s="134">
        <v>1773064546</v>
      </c>
    </row>
    <row r="291" spans="1:9" x14ac:dyDescent="0.4">
      <c r="A291" s="118">
        <v>6592</v>
      </c>
      <c r="B291" s="118" t="s">
        <v>344</v>
      </c>
      <c r="C291" s="134">
        <v>530839353</v>
      </c>
      <c r="D291" s="134">
        <v>0</v>
      </c>
      <c r="E291" s="135">
        <v>530839353</v>
      </c>
      <c r="G291" s="134">
        <v>516583493</v>
      </c>
      <c r="H291" s="134">
        <v>0</v>
      </c>
      <c r="I291" s="134">
        <v>516583493</v>
      </c>
    </row>
    <row r="292" spans="1:9" x14ac:dyDescent="0.4">
      <c r="A292" s="118">
        <v>6615</v>
      </c>
      <c r="B292" s="118" t="s">
        <v>305</v>
      </c>
      <c r="C292" s="134">
        <v>379426869</v>
      </c>
      <c r="D292" s="134">
        <v>19965546</v>
      </c>
      <c r="E292" s="135">
        <v>399392415</v>
      </c>
      <c r="G292" s="134">
        <v>346807101</v>
      </c>
      <c r="H292" s="134">
        <v>19447030</v>
      </c>
      <c r="I292" s="134">
        <v>366254131</v>
      </c>
    </row>
    <row r="293" spans="1:9" x14ac:dyDescent="0.4">
      <c r="A293" s="118">
        <v>6651</v>
      </c>
      <c r="B293" s="118" t="s">
        <v>306</v>
      </c>
      <c r="C293" s="134">
        <v>181142360</v>
      </c>
      <c r="D293" s="134">
        <v>0</v>
      </c>
      <c r="E293" s="135">
        <v>181142360</v>
      </c>
      <c r="G293" s="134">
        <v>178822289</v>
      </c>
      <c r="H293" s="134">
        <v>0</v>
      </c>
      <c r="I293" s="134">
        <v>178822289</v>
      </c>
    </row>
    <row r="294" spans="1:9" x14ac:dyDescent="0.4">
      <c r="A294" s="118">
        <v>6660</v>
      </c>
      <c r="B294" s="118" t="s">
        <v>307</v>
      </c>
      <c r="C294" s="134">
        <v>652443269</v>
      </c>
      <c r="D294" s="134">
        <v>6502155</v>
      </c>
      <c r="E294" s="135">
        <v>658945424</v>
      </c>
      <c r="G294" s="134">
        <v>632842878</v>
      </c>
      <c r="H294" s="134">
        <v>5418374</v>
      </c>
      <c r="I294" s="134">
        <v>638261252</v>
      </c>
    </row>
    <row r="295" spans="1:9" x14ac:dyDescent="0.4">
      <c r="A295" s="118">
        <v>6700</v>
      </c>
      <c r="B295" s="118" t="s">
        <v>308</v>
      </c>
      <c r="C295" s="134">
        <v>199359985</v>
      </c>
      <c r="D295" s="134">
        <v>3929246</v>
      </c>
      <c r="E295" s="135">
        <v>203289231</v>
      </c>
      <c r="G295" s="134">
        <v>192777762</v>
      </c>
      <c r="H295" s="134">
        <v>3779040</v>
      </c>
      <c r="I295" s="134">
        <v>196556802</v>
      </c>
    </row>
    <row r="296" spans="1:9" x14ac:dyDescent="0.4">
      <c r="A296" s="118">
        <v>6759</v>
      </c>
      <c r="B296" s="118" t="s">
        <v>309</v>
      </c>
      <c r="C296" s="134">
        <v>256979736</v>
      </c>
      <c r="D296" s="134">
        <v>644164</v>
      </c>
      <c r="E296" s="135">
        <v>257623900</v>
      </c>
      <c r="G296" s="134">
        <v>250803365</v>
      </c>
      <c r="H296" s="134">
        <v>652060</v>
      </c>
      <c r="I296" s="134">
        <v>251455425</v>
      </c>
    </row>
    <row r="297" spans="1:9" x14ac:dyDescent="0.4">
      <c r="A297" s="118">
        <v>6762</v>
      </c>
      <c r="B297" s="118" t="s">
        <v>310</v>
      </c>
      <c r="C297" s="134">
        <v>271594871</v>
      </c>
      <c r="D297" s="134">
        <v>3670304</v>
      </c>
      <c r="E297" s="135">
        <v>275265175</v>
      </c>
      <c r="G297" s="134">
        <v>260488650</v>
      </c>
      <c r="H297" s="134">
        <v>3514829</v>
      </c>
      <c r="I297" s="134">
        <v>264003479</v>
      </c>
    </row>
    <row r="298" spans="1:9" x14ac:dyDescent="0.4">
      <c r="A298" s="118">
        <v>6768</v>
      </c>
      <c r="B298" s="118" t="s">
        <v>311</v>
      </c>
      <c r="C298" s="134">
        <v>575138777</v>
      </c>
      <c r="D298" s="134">
        <v>15669299</v>
      </c>
      <c r="E298" s="135">
        <v>590808076</v>
      </c>
      <c r="G298" s="134">
        <v>560194465</v>
      </c>
      <c r="H298" s="134">
        <v>14546260</v>
      </c>
      <c r="I298" s="134">
        <v>574740725</v>
      </c>
    </row>
    <row r="299" spans="1:9" x14ac:dyDescent="0.4">
      <c r="A299" s="118">
        <v>6795</v>
      </c>
      <c r="B299" s="118" t="s">
        <v>312</v>
      </c>
      <c r="C299" s="134">
        <v>2843161139</v>
      </c>
      <c r="D299" s="134">
        <v>668799306</v>
      </c>
      <c r="E299" s="135">
        <v>3511960445</v>
      </c>
      <c r="G299" s="134">
        <v>2789663709</v>
      </c>
      <c r="H299" s="134">
        <v>653125039</v>
      </c>
      <c r="I299" s="134">
        <v>3442788748</v>
      </c>
    </row>
    <row r="300" spans="1:9" x14ac:dyDescent="0.4">
      <c r="A300" s="118">
        <v>6822</v>
      </c>
      <c r="B300" s="118" t="s">
        <v>313</v>
      </c>
      <c r="C300" s="134">
        <v>6877570100</v>
      </c>
      <c r="D300" s="134">
        <v>1308749245</v>
      </c>
      <c r="E300" s="135">
        <v>8186319345</v>
      </c>
      <c r="G300" s="134">
        <v>6366061954</v>
      </c>
      <c r="H300" s="134">
        <v>1181976874</v>
      </c>
      <c r="I300" s="134">
        <v>7548038828</v>
      </c>
    </row>
    <row r="301" spans="1:9" x14ac:dyDescent="0.4">
      <c r="A301" s="118">
        <v>6840</v>
      </c>
      <c r="B301" s="118" t="s">
        <v>314</v>
      </c>
      <c r="C301" s="134">
        <v>917093567</v>
      </c>
      <c r="D301" s="134">
        <v>135717068</v>
      </c>
      <c r="E301" s="135">
        <v>1052810635</v>
      </c>
      <c r="G301" s="134">
        <v>820084752</v>
      </c>
      <c r="H301" s="134">
        <v>152923413</v>
      </c>
      <c r="I301" s="134">
        <v>973008165</v>
      </c>
    </row>
    <row r="302" spans="1:9" x14ac:dyDescent="0.4">
      <c r="A302" s="118">
        <v>6854</v>
      </c>
      <c r="B302" s="118" t="s">
        <v>315</v>
      </c>
      <c r="C302" s="134">
        <v>319050503</v>
      </c>
      <c r="D302" s="134">
        <v>0</v>
      </c>
      <c r="E302" s="135">
        <v>319050503</v>
      </c>
      <c r="G302" s="134">
        <v>310013315</v>
      </c>
      <c r="H302" s="134">
        <v>0</v>
      </c>
      <c r="I302" s="134">
        <v>310013315</v>
      </c>
    </row>
    <row r="303" spans="1:9" x14ac:dyDescent="0.4">
      <c r="A303" s="118">
        <v>6867</v>
      </c>
      <c r="B303" s="118" t="s">
        <v>316</v>
      </c>
      <c r="C303" s="134">
        <v>836722075</v>
      </c>
      <c r="D303" s="134">
        <v>19326559</v>
      </c>
      <c r="E303" s="135">
        <v>856048634</v>
      </c>
      <c r="G303" s="134">
        <v>777922599</v>
      </c>
      <c r="H303" s="134">
        <v>21808628</v>
      </c>
      <c r="I303" s="134">
        <v>799731227</v>
      </c>
    </row>
    <row r="304" spans="1:9" x14ac:dyDescent="0.4">
      <c r="A304" s="118">
        <v>6921</v>
      </c>
      <c r="B304" s="118" t="s">
        <v>317</v>
      </c>
      <c r="C304" s="134">
        <v>267258793</v>
      </c>
      <c r="D304" s="134">
        <v>3823739</v>
      </c>
      <c r="E304" s="135">
        <v>271082532</v>
      </c>
      <c r="G304" s="134">
        <v>258533841</v>
      </c>
      <c r="H304" s="134">
        <v>3785990</v>
      </c>
      <c r="I304" s="134">
        <v>262319831</v>
      </c>
    </row>
    <row r="305" spans="1:9" x14ac:dyDescent="0.4">
      <c r="A305" s="118">
        <v>6930</v>
      </c>
      <c r="B305" s="118" t="s">
        <v>318</v>
      </c>
      <c r="C305" s="134">
        <v>482137745</v>
      </c>
      <c r="D305" s="134">
        <v>22369603</v>
      </c>
      <c r="E305" s="135">
        <v>504507348</v>
      </c>
      <c r="G305" s="134">
        <v>457532160</v>
      </c>
      <c r="H305" s="134">
        <v>24186247</v>
      </c>
      <c r="I305" s="134">
        <v>481718407</v>
      </c>
    </row>
    <row r="306" spans="1:9" x14ac:dyDescent="0.4">
      <c r="A306" s="118">
        <v>6937</v>
      </c>
      <c r="B306" s="118" t="s">
        <v>319</v>
      </c>
      <c r="C306" s="134">
        <v>187338007</v>
      </c>
      <c r="D306" s="134">
        <v>28329097</v>
      </c>
      <c r="E306" s="135">
        <v>215667104</v>
      </c>
      <c r="G306" s="134">
        <v>191935925</v>
      </c>
      <c r="H306" s="134">
        <v>19549019</v>
      </c>
      <c r="I306" s="134">
        <v>211484944</v>
      </c>
    </row>
    <row r="307" spans="1:9" x14ac:dyDescent="0.4">
      <c r="A307" s="118">
        <v>6943</v>
      </c>
      <c r="B307" s="118" t="s">
        <v>320</v>
      </c>
      <c r="C307" s="134">
        <v>196321196</v>
      </c>
      <c r="D307" s="134">
        <v>0</v>
      </c>
      <c r="E307" s="135">
        <v>196321196</v>
      </c>
      <c r="G307" s="134">
        <v>189970187</v>
      </c>
      <c r="H307" s="134">
        <v>1532468</v>
      </c>
      <c r="I307" s="134">
        <v>191502655</v>
      </c>
    </row>
    <row r="308" spans="1:9" x14ac:dyDescent="0.4">
      <c r="A308" s="118">
        <v>6264</v>
      </c>
      <c r="B308" s="118" t="s">
        <v>321</v>
      </c>
      <c r="C308" s="134">
        <v>619991239</v>
      </c>
      <c r="D308" s="134">
        <v>150708805</v>
      </c>
      <c r="E308" s="135">
        <v>770700044</v>
      </c>
      <c r="G308" s="134">
        <v>639757722</v>
      </c>
      <c r="H308" s="134">
        <v>131005376</v>
      </c>
      <c r="I308" s="134">
        <v>770763098</v>
      </c>
    </row>
    <row r="309" spans="1:9" x14ac:dyDescent="0.4">
      <c r="A309" s="118">
        <v>6950</v>
      </c>
      <c r="B309" s="118" t="s">
        <v>370</v>
      </c>
      <c r="C309" s="134">
        <v>739635022</v>
      </c>
      <c r="D309" s="134">
        <v>22066490</v>
      </c>
      <c r="E309" s="135">
        <v>761701512</v>
      </c>
      <c r="G309" s="134">
        <v>711056833</v>
      </c>
      <c r="H309" s="134">
        <v>24982690</v>
      </c>
      <c r="I309" s="134">
        <v>736039523</v>
      </c>
    </row>
    <row r="310" spans="1:9" x14ac:dyDescent="0.4">
      <c r="A310" s="118">
        <v>6957</v>
      </c>
      <c r="B310" s="118" t="s">
        <v>323</v>
      </c>
      <c r="C310" s="134">
        <v>5875393617</v>
      </c>
      <c r="D310" s="134">
        <v>358551019</v>
      </c>
      <c r="E310" s="135">
        <v>6233944636</v>
      </c>
      <c r="G310" s="134">
        <v>5688297398</v>
      </c>
      <c r="H310" s="134">
        <v>414005669</v>
      </c>
      <c r="I310" s="134">
        <v>6102303067</v>
      </c>
    </row>
    <row r="311" spans="1:9" x14ac:dyDescent="0.4">
      <c r="A311" s="118">
        <v>5922</v>
      </c>
      <c r="B311" s="118" t="s">
        <v>324</v>
      </c>
      <c r="C311" s="134">
        <v>495686931</v>
      </c>
      <c r="D311" s="134">
        <v>9502881</v>
      </c>
      <c r="E311" s="135">
        <v>505189812</v>
      </c>
      <c r="G311" s="134">
        <v>481644798</v>
      </c>
      <c r="H311" s="134">
        <v>9556031</v>
      </c>
      <c r="I311" s="134">
        <v>491200829</v>
      </c>
    </row>
    <row r="312" spans="1:9" x14ac:dyDescent="0.4">
      <c r="A312" s="118">
        <v>819</v>
      </c>
      <c r="B312" s="118" t="s">
        <v>325</v>
      </c>
      <c r="C312" s="134">
        <v>368452436</v>
      </c>
      <c r="D312" s="134">
        <v>891642</v>
      </c>
      <c r="E312" s="135">
        <v>369344078</v>
      </c>
      <c r="G312" s="134">
        <v>342268440</v>
      </c>
      <c r="H312" s="134">
        <v>889741</v>
      </c>
      <c r="I312" s="134">
        <v>343158181</v>
      </c>
    </row>
    <row r="313" spans="1:9" x14ac:dyDescent="0.4">
      <c r="A313" s="118">
        <v>6969</v>
      </c>
      <c r="B313" s="118" t="s">
        <v>326</v>
      </c>
      <c r="C313" s="134">
        <v>302765794</v>
      </c>
      <c r="D313" s="134">
        <v>0</v>
      </c>
      <c r="E313" s="135">
        <v>302765794</v>
      </c>
      <c r="G313" s="134">
        <v>294024937</v>
      </c>
      <c r="H313" s="134">
        <v>0</v>
      </c>
      <c r="I313" s="134">
        <v>294024937</v>
      </c>
    </row>
    <row r="314" spans="1:9" x14ac:dyDescent="0.4">
      <c r="A314" s="118">
        <v>6975</v>
      </c>
      <c r="B314" s="118" t="s">
        <v>327</v>
      </c>
      <c r="C314" s="134">
        <v>359440930</v>
      </c>
      <c r="D314" s="134">
        <v>23531079</v>
      </c>
      <c r="E314" s="135">
        <v>382972009</v>
      </c>
      <c r="G314" s="134">
        <v>343479434</v>
      </c>
      <c r="H314" s="134">
        <v>18215569</v>
      </c>
      <c r="I314" s="134">
        <v>361695003</v>
      </c>
    </row>
    <row r="315" spans="1:9" x14ac:dyDescent="0.4">
      <c r="A315" s="118">
        <v>6983</v>
      </c>
      <c r="B315" s="118" t="s">
        <v>328</v>
      </c>
      <c r="C315" s="134">
        <v>586861554</v>
      </c>
      <c r="D315" s="134">
        <v>32943729</v>
      </c>
      <c r="E315" s="135">
        <v>619805283</v>
      </c>
      <c r="G315" s="134">
        <v>567726044</v>
      </c>
      <c r="H315" s="134">
        <v>30762632</v>
      </c>
      <c r="I315" s="134">
        <v>598488676</v>
      </c>
    </row>
    <row r="316" spans="1:9" x14ac:dyDescent="0.4">
      <c r="A316" s="118">
        <v>6985</v>
      </c>
      <c r="B316" s="118" t="s">
        <v>329</v>
      </c>
      <c r="C316" s="134">
        <v>375680875</v>
      </c>
      <c r="D316" s="134">
        <v>0</v>
      </c>
      <c r="E316" s="135">
        <v>375680875</v>
      </c>
      <c r="G316" s="134">
        <v>364374844</v>
      </c>
      <c r="H316" s="134">
        <v>0</v>
      </c>
      <c r="I316" s="134">
        <v>364374844</v>
      </c>
    </row>
    <row r="317" spans="1:9" x14ac:dyDescent="0.4">
      <c r="A317" s="118">
        <v>6987</v>
      </c>
      <c r="B317" s="118" t="s">
        <v>330</v>
      </c>
      <c r="C317" s="134">
        <v>376709684</v>
      </c>
      <c r="D317" s="134">
        <v>15040361</v>
      </c>
      <c r="E317" s="135">
        <v>391750045</v>
      </c>
      <c r="G317" s="134">
        <v>357076598</v>
      </c>
      <c r="H317" s="134">
        <v>22844060</v>
      </c>
      <c r="I317" s="134">
        <v>379920658</v>
      </c>
    </row>
    <row r="318" spans="1:9" x14ac:dyDescent="0.4">
      <c r="A318" s="118">
        <v>6990</v>
      </c>
      <c r="B318" s="118" t="s">
        <v>331</v>
      </c>
      <c r="C318" s="134">
        <v>269911434</v>
      </c>
      <c r="D318" s="134">
        <v>17066608</v>
      </c>
      <c r="E318" s="135">
        <v>286978042</v>
      </c>
      <c r="G318" s="134">
        <v>267405923</v>
      </c>
      <c r="H318" s="134">
        <v>12094743</v>
      </c>
      <c r="I318" s="134">
        <v>279500666</v>
      </c>
    </row>
    <row r="319" spans="1:9" x14ac:dyDescent="0.4">
      <c r="A319" s="118">
        <v>6961</v>
      </c>
      <c r="B319" s="118" t="s">
        <v>371</v>
      </c>
      <c r="C319" s="134">
        <v>1794726862</v>
      </c>
      <c r="D319" s="134">
        <v>211868268</v>
      </c>
      <c r="E319" s="135">
        <v>2006595130</v>
      </c>
      <c r="G319" s="134">
        <v>1731299399</v>
      </c>
      <c r="H319" s="134">
        <v>200672446</v>
      </c>
      <c r="I319" s="134">
        <v>1931971845</v>
      </c>
    </row>
    <row r="320" spans="1:9" x14ac:dyDescent="0.4">
      <c r="A320" s="118">
        <v>6992</v>
      </c>
      <c r="B320" s="118" t="s">
        <v>333</v>
      </c>
      <c r="C320" s="134">
        <v>446423749</v>
      </c>
      <c r="D320" s="134">
        <v>6944344</v>
      </c>
      <c r="E320" s="135">
        <v>453368093</v>
      </c>
      <c r="G320" s="134">
        <v>422962446</v>
      </c>
      <c r="H320" s="134">
        <v>3421252</v>
      </c>
      <c r="I320" s="134">
        <v>426383698</v>
      </c>
    </row>
    <row r="321" spans="1:9" x14ac:dyDescent="0.4">
      <c r="A321" s="118">
        <v>7002</v>
      </c>
      <c r="B321" s="118" t="s">
        <v>334</v>
      </c>
      <c r="C321" s="134">
        <v>159444423</v>
      </c>
      <c r="D321" s="134">
        <v>0</v>
      </c>
      <c r="E321" s="135">
        <v>159444423</v>
      </c>
      <c r="G321" s="134">
        <v>155940001</v>
      </c>
      <c r="H321" s="134">
        <v>0</v>
      </c>
      <c r="I321" s="134">
        <v>155940001</v>
      </c>
    </row>
    <row r="322" spans="1:9" x14ac:dyDescent="0.4">
      <c r="A322" s="118">
        <v>7029</v>
      </c>
      <c r="B322" s="118" t="s">
        <v>335</v>
      </c>
      <c r="C322" s="134">
        <v>485351048</v>
      </c>
      <c r="D322" s="134">
        <v>54647187</v>
      </c>
      <c r="E322" s="135">
        <v>539998235</v>
      </c>
      <c r="G322" s="134">
        <v>468951184</v>
      </c>
      <c r="H322" s="134">
        <v>51215829</v>
      </c>
      <c r="I322" s="134">
        <v>520167013</v>
      </c>
    </row>
    <row r="323" spans="1:9" x14ac:dyDescent="0.4">
      <c r="A323" s="118">
        <v>7038</v>
      </c>
      <c r="B323" s="118" t="s">
        <v>336</v>
      </c>
      <c r="C323" s="134">
        <v>313354153</v>
      </c>
      <c r="D323" s="134">
        <v>22877303</v>
      </c>
      <c r="E323" s="135">
        <v>336231456</v>
      </c>
      <c r="G323" s="134">
        <v>299706670</v>
      </c>
      <c r="H323" s="134">
        <v>22453180</v>
      </c>
      <c r="I323" s="134">
        <v>322159850</v>
      </c>
    </row>
    <row r="324" spans="1:9" x14ac:dyDescent="0.4">
      <c r="A324" s="118">
        <v>7047</v>
      </c>
      <c r="B324" s="118" t="s">
        <v>337</v>
      </c>
      <c r="C324" s="134">
        <v>135753391</v>
      </c>
      <c r="D324" s="134">
        <v>2415266</v>
      </c>
      <c r="E324" s="135">
        <v>138168657</v>
      </c>
      <c r="G324" s="134">
        <v>132401441</v>
      </c>
      <c r="H324" s="134">
        <v>2120335</v>
      </c>
      <c r="I324" s="134">
        <v>134521776</v>
      </c>
    </row>
    <row r="325" spans="1:9" x14ac:dyDescent="0.4">
      <c r="A325" s="118">
        <v>7056</v>
      </c>
      <c r="B325" s="118" t="s">
        <v>338</v>
      </c>
      <c r="C325" s="134">
        <v>719307030</v>
      </c>
      <c r="D325" s="134">
        <v>54553161</v>
      </c>
      <c r="E325" s="135">
        <v>773860191</v>
      </c>
      <c r="G325" s="134">
        <v>680133410</v>
      </c>
      <c r="H325" s="134">
        <v>64412037</v>
      </c>
      <c r="I325" s="134">
        <v>744545447</v>
      </c>
    </row>
    <row r="326" spans="1:9" x14ac:dyDescent="0.4">
      <c r="A326" s="118">
        <v>7092</v>
      </c>
      <c r="B326" s="118" t="s">
        <v>339</v>
      </c>
      <c r="C326" s="134">
        <v>238134303</v>
      </c>
      <c r="D326" s="134">
        <v>12671452</v>
      </c>
      <c r="E326" s="135">
        <v>250805755</v>
      </c>
      <c r="G326" s="134">
        <v>232594749</v>
      </c>
      <c r="H326" s="134">
        <v>6916192</v>
      </c>
      <c r="I326" s="134">
        <v>239510941</v>
      </c>
    </row>
    <row r="327" spans="1:9" x14ac:dyDescent="0.4">
      <c r="A327" s="118">
        <v>7098</v>
      </c>
      <c r="B327" s="118" t="s">
        <v>340</v>
      </c>
      <c r="C327" s="134">
        <v>253312525</v>
      </c>
      <c r="D327" s="134">
        <v>10539994</v>
      </c>
      <c r="E327" s="135">
        <v>263852519</v>
      </c>
      <c r="G327" s="134">
        <v>247085614</v>
      </c>
      <c r="H327" s="134">
        <v>6746179</v>
      </c>
      <c r="I327" s="134">
        <v>253831793</v>
      </c>
    </row>
    <row r="328" spans="1:9" x14ac:dyDescent="0.4">
      <c r="A328" s="118">
        <v>7110</v>
      </c>
      <c r="B328" s="118" t="s">
        <v>341</v>
      </c>
      <c r="C328" s="134">
        <v>422174760</v>
      </c>
      <c r="D328" s="134">
        <v>25997503</v>
      </c>
      <c r="E328" s="135">
        <v>448172263</v>
      </c>
      <c r="G328" s="134">
        <v>415303229</v>
      </c>
      <c r="H328" s="134">
        <v>11449647</v>
      </c>
      <c r="I328" s="134">
        <v>426752876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3"/>
  <sheetViews>
    <sheetView workbookViewId="0">
      <selection activeCell="C5" sqref="C5"/>
    </sheetView>
  </sheetViews>
  <sheetFormatPr defaultRowHeight="14.6" x14ac:dyDescent="0.4"/>
  <cols>
    <col min="2" max="2" width="8.84375" style="124"/>
  </cols>
  <sheetData>
    <row r="1" spans="1:4" x14ac:dyDescent="0.4">
      <c r="A1">
        <v>1</v>
      </c>
      <c r="B1" s="130">
        <v>0</v>
      </c>
      <c r="C1">
        <f t="shared" ref="C1:C44" si="0">ROUND(B1*D$1,0)</f>
        <v>0</v>
      </c>
      <c r="D1">
        <v>7826</v>
      </c>
    </row>
    <row r="2" spans="1:4" x14ac:dyDescent="0.4">
      <c r="A2">
        <v>2</v>
      </c>
      <c r="B2" s="130">
        <f t="shared" ref="B2:B12" si="1">B1+0.001</f>
        <v>1E-3</v>
      </c>
      <c r="C2">
        <f>ROUND(B2*D$1,0)</f>
        <v>8</v>
      </c>
    </row>
    <row r="3" spans="1:4" x14ac:dyDescent="0.4">
      <c r="A3">
        <v>3</v>
      </c>
      <c r="B3" s="130">
        <f t="shared" si="1"/>
        <v>2E-3</v>
      </c>
      <c r="C3">
        <f t="shared" si="0"/>
        <v>16</v>
      </c>
    </row>
    <row r="4" spans="1:4" x14ac:dyDescent="0.4">
      <c r="A4">
        <v>4</v>
      </c>
      <c r="B4" s="130">
        <f t="shared" si="1"/>
        <v>3.0000000000000001E-3</v>
      </c>
      <c r="C4">
        <f t="shared" si="0"/>
        <v>23</v>
      </c>
    </row>
    <row r="5" spans="1:4" x14ac:dyDescent="0.4">
      <c r="A5">
        <v>5</v>
      </c>
      <c r="B5" s="130">
        <f t="shared" si="1"/>
        <v>4.0000000000000001E-3</v>
      </c>
      <c r="C5">
        <f t="shared" si="0"/>
        <v>31</v>
      </c>
    </row>
    <row r="6" spans="1:4" x14ac:dyDescent="0.4">
      <c r="A6">
        <v>6</v>
      </c>
      <c r="B6" s="130">
        <f t="shared" si="1"/>
        <v>5.0000000000000001E-3</v>
      </c>
      <c r="C6">
        <f t="shared" si="0"/>
        <v>39</v>
      </c>
    </row>
    <row r="7" spans="1:4" x14ac:dyDescent="0.4">
      <c r="A7">
        <v>7</v>
      </c>
      <c r="B7" s="130">
        <f t="shared" si="1"/>
        <v>6.0000000000000001E-3</v>
      </c>
      <c r="C7">
        <f t="shared" si="0"/>
        <v>47</v>
      </c>
    </row>
    <row r="8" spans="1:4" x14ac:dyDescent="0.4">
      <c r="A8">
        <v>8</v>
      </c>
      <c r="B8" s="130">
        <f t="shared" si="1"/>
        <v>7.0000000000000001E-3</v>
      </c>
      <c r="C8">
        <f t="shared" si="0"/>
        <v>55</v>
      </c>
    </row>
    <row r="9" spans="1:4" x14ac:dyDescent="0.4">
      <c r="A9">
        <v>9</v>
      </c>
      <c r="B9" s="130">
        <f t="shared" si="1"/>
        <v>8.0000000000000002E-3</v>
      </c>
      <c r="C9">
        <f t="shared" si="0"/>
        <v>63</v>
      </c>
    </row>
    <row r="10" spans="1:4" x14ac:dyDescent="0.4">
      <c r="A10">
        <v>10</v>
      </c>
      <c r="B10" s="130">
        <f t="shared" si="1"/>
        <v>9.0000000000000011E-3</v>
      </c>
      <c r="C10">
        <f t="shared" si="0"/>
        <v>70</v>
      </c>
    </row>
    <row r="11" spans="1:4" x14ac:dyDescent="0.4">
      <c r="A11">
        <v>11</v>
      </c>
      <c r="B11" s="130">
        <f t="shared" si="1"/>
        <v>1.0000000000000002E-2</v>
      </c>
      <c r="C11">
        <f t="shared" si="0"/>
        <v>78</v>
      </c>
    </row>
    <row r="12" spans="1:4" x14ac:dyDescent="0.4">
      <c r="A12">
        <v>12</v>
      </c>
      <c r="B12" s="130">
        <f t="shared" si="1"/>
        <v>1.1000000000000003E-2</v>
      </c>
      <c r="C12">
        <f t="shared" si="0"/>
        <v>86</v>
      </c>
    </row>
    <row r="13" spans="1:4" x14ac:dyDescent="0.4">
      <c r="A13">
        <v>13</v>
      </c>
      <c r="B13" s="130">
        <f>B12+0.001</f>
        <v>1.2000000000000004E-2</v>
      </c>
      <c r="C13">
        <f t="shared" si="0"/>
        <v>94</v>
      </c>
    </row>
    <row r="14" spans="1:4" x14ac:dyDescent="0.4">
      <c r="A14">
        <v>14</v>
      </c>
      <c r="B14" s="130">
        <f t="shared" ref="B14:B78" si="2">B13+0.001</f>
        <v>1.3000000000000005E-2</v>
      </c>
      <c r="C14">
        <f t="shared" si="0"/>
        <v>102</v>
      </c>
    </row>
    <row r="15" spans="1:4" x14ac:dyDescent="0.4">
      <c r="A15">
        <v>15</v>
      </c>
      <c r="B15" s="130">
        <f t="shared" si="2"/>
        <v>1.4000000000000005E-2</v>
      </c>
      <c r="C15">
        <f t="shared" si="0"/>
        <v>110</v>
      </c>
    </row>
    <row r="16" spans="1:4" x14ac:dyDescent="0.4">
      <c r="A16">
        <v>16</v>
      </c>
      <c r="B16" s="130">
        <f t="shared" si="2"/>
        <v>1.5000000000000006E-2</v>
      </c>
      <c r="C16">
        <f t="shared" si="0"/>
        <v>117</v>
      </c>
    </row>
    <row r="17" spans="1:3" x14ac:dyDescent="0.4">
      <c r="A17">
        <v>17</v>
      </c>
      <c r="B17" s="130">
        <f t="shared" si="2"/>
        <v>1.6000000000000007E-2</v>
      </c>
      <c r="C17">
        <f t="shared" si="0"/>
        <v>125</v>
      </c>
    </row>
    <row r="18" spans="1:3" x14ac:dyDescent="0.4">
      <c r="A18">
        <v>18</v>
      </c>
      <c r="B18" s="130">
        <f t="shared" si="2"/>
        <v>1.7000000000000008E-2</v>
      </c>
      <c r="C18">
        <f t="shared" si="0"/>
        <v>133</v>
      </c>
    </row>
    <row r="19" spans="1:3" x14ac:dyDescent="0.4">
      <c r="A19">
        <v>19</v>
      </c>
      <c r="B19" s="130">
        <f t="shared" si="2"/>
        <v>1.8000000000000009E-2</v>
      </c>
      <c r="C19">
        <f t="shared" si="0"/>
        <v>141</v>
      </c>
    </row>
    <row r="20" spans="1:3" x14ac:dyDescent="0.4">
      <c r="A20">
        <v>20</v>
      </c>
      <c r="B20" s="130">
        <f t="shared" si="2"/>
        <v>1.900000000000001E-2</v>
      </c>
      <c r="C20">
        <f t="shared" si="0"/>
        <v>149</v>
      </c>
    </row>
    <row r="21" spans="1:3" x14ac:dyDescent="0.4">
      <c r="A21">
        <v>21</v>
      </c>
      <c r="B21" s="130">
        <f t="shared" si="2"/>
        <v>2.0000000000000011E-2</v>
      </c>
      <c r="C21">
        <f t="shared" si="0"/>
        <v>157</v>
      </c>
    </row>
    <row r="22" spans="1:3" x14ac:dyDescent="0.4">
      <c r="A22">
        <v>22</v>
      </c>
      <c r="B22" s="130">
        <f t="shared" si="2"/>
        <v>2.1000000000000012E-2</v>
      </c>
      <c r="C22">
        <f t="shared" si="0"/>
        <v>164</v>
      </c>
    </row>
    <row r="23" spans="1:3" x14ac:dyDescent="0.4">
      <c r="A23">
        <v>23</v>
      </c>
      <c r="B23" s="130">
        <f t="shared" si="2"/>
        <v>2.2000000000000013E-2</v>
      </c>
      <c r="C23">
        <f t="shared" si="0"/>
        <v>172</v>
      </c>
    </row>
    <row r="24" spans="1:3" x14ac:dyDescent="0.4">
      <c r="A24">
        <v>24</v>
      </c>
      <c r="B24" s="130">
        <v>2.2499999999999999E-2</v>
      </c>
      <c r="C24">
        <f>ROUND(B24*D$1,0)</f>
        <v>176</v>
      </c>
    </row>
    <row r="25" spans="1:3" x14ac:dyDescent="0.4">
      <c r="A25">
        <v>25</v>
      </c>
      <c r="B25" s="130">
        <f>B23+0.001</f>
        <v>2.3000000000000013E-2</v>
      </c>
      <c r="C25">
        <f t="shared" si="0"/>
        <v>180</v>
      </c>
    </row>
    <row r="26" spans="1:3" x14ac:dyDescent="0.4">
      <c r="A26">
        <v>26</v>
      </c>
      <c r="B26" s="130">
        <f t="shared" si="2"/>
        <v>2.4000000000000014E-2</v>
      </c>
      <c r="C26">
        <f t="shared" si="0"/>
        <v>188</v>
      </c>
    </row>
    <row r="27" spans="1:3" x14ac:dyDescent="0.4">
      <c r="A27">
        <v>27</v>
      </c>
      <c r="B27" s="130">
        <f t="shared" si="2"/>
        <v>2.5000000000000015E-2</v>
      </c>
      <c r="C27">
        <f t="shared" si="0"/>
        <v>196</v>
      </c>
    </row>
    <row r="28" spans="1:3" x14ac:dyDescent="0.4">
      <c r="A28">
        <v>28</v>
      </c>
      <c r="B28" s="130">
        <f t="shared" si="2"/>
        <v>2.6000000000000016E-2</v>
      </c>
      <c r="C28">
        <f t="shared" si="0"/>
        <v>203</v>
      </c>
    </row>
    <row r="29" spans="1:3" x14ac:dyDescent="0.4">
      <c r="A29">
        <v>29</v>
      </c>
      <c r="B29" s="130">
        <f t="shared" si="2"/>
        <v>2.7000000000000017E-2</v>
      </c>
      <c r="C29">
        <f t="shared" si="0"/>
        <v>211</v>
      </c>
    </row>
    <row r="30" spans="1:3" x14ac:dyDescent="0.4">
      <c r="A30">
        <v>30</v>
      </c>
      <c r="B30" s="130">
        <f>B29+0.001</f>
        <v>2.8000000000000018E-2</v>
      </c>
      <c r="C30">
        <f t="shared" si="0"/>
        <v>219</v>
      </c>
    </row>
    <row r="31" spans="1:3" x14ac:dyDescent="0.4">
      <c r="A31">
        <v>31</v>
      </c>
      <c r="B31" s="130">
        <f>B30+0.001</f>
        <v>2.9000000000000019E-2</v>
      </c>
      <c r="C31">
        <f t="shared" si="0"/>
        <v>227</v>
      </c>
    </row>
    <row r="32" spans="1:3" x14ac:dyDescent="0.4">
      <c r="A32">
        <v>32</v>
      </c>
      <c r="B32" s="130">
        <f t="shared" si="2"/>
        <v>3.000000000000002E-2</v>
      </c>
      <c r="C32">
        <f t="shared" si="0"/>
        <v>235</v>
      </c>
    </row>
    <row r="33" spans="1:3" x14ac:dyDescent="0.4">
      <c r="A33">
        <v>33</v>
      </c>
      <c r="B33" s="130">
        <f t="shared" si="2"/>
        <v>3.1000000000000021E-2</v>
      </c>
      <c r="C33">
        <f t="shared" si="0"/>
        <v>243</v>
      </c>
    </row>
    <row r="34" spans="1:3" x14ac:dyDescent="0.4">
      <c r="A34">
        <v>34</v>
      </c>
      <c r="B34" s="130">
        <f t="shared" si="2"/>
        <v>3.2000000000000021E-2</v>
      </c>
      <c r="C34">
        <f t="shared" si="0"/>
        <v>250</v>
      </c>
    </row>
    <row r="35" spans="1:3" x14ac:dyDescent="0.4">
      <c r="A35">
        <v>35</v>
      </c>
      <c r="B35" s="130">
        <f t="shared" si="2"/>
        <v>3.3000000000000022E-2</v>
      </c>
      <c r="C35">
        <f t="shared" si="0"/>
        <v>258</v>
      </c>
    </row>
    <row r="36" spans="1:3" x14ac:dyDescent="0.4">
      <c r="A36">
        <v>36</v>
      </c>
      <c r="B36" s="130">
        <f t="shared" si="2"/>
        <v>3.4000000000000023E-2</v>
      </c>
      <c r="C36">
        <f t="shared" si="0"/>
        <v>266</v>
      </c>
    </row>
    <row r="37" spans="1:3" x14ac:dyDescent="0.4">
      <c r="A37">
        <v>37</v>
      </c>
      <c r="B37" s="130">
        <f t="shared" si="2"/>
        <v>3.5000000000000024E-2</v>
      </c>
      <c r="C37">
        <f t="shared" si="0"/>
        <v>274</v>
      </c>
    </row>
    <row r="38" spans="1:3" x14ac:dyDescent="0.4">
      <c r="A38">
        <v>38</v>
      </c>
      <c r="B38" s="130">
        <f t="shared" si="2"/>
        <v>3.6000000000000025E-2</v>
      </c>
      <c r="C38">
        <f t="shared" si="0"/>
        <v>282</v>
      </c>
    </row>
    <row r="39" spans="1:3" x14ac:dyDescent="0.4">
      <c r="A39">
        <v>39</v>
      </c>
      <c r="B39" s="130">
        <f>B38+0.001</f>
        <v>3.7000000000000026E-2</v>
      </c>
      <c r="C39">
        <f t="shared" si="0"/>
        <v>290</v>
      </c>
    </row>
    <row r="40" spans="1:3" x14ac:dyDescent="0.4">
      <c r="A40">
        <v>40</v>
      </c>
      <c r="B40" s="130">
        <f t="shared" si="2"/>
        <v>3.8000000000000027E-2</v>
      </c>
      <c r="C40">
        <f t="shared" si="0"/>
        <v>297</v>
      </c>
    </row>
    <row r="41" spans="1:3" x14ac:dyDescent="0.4">
      <c r="A41">
        <v>41</v>
      </c>
      <c r="B41" s="130">
        <v>3.7499999999999999E-2</v>
      </c>
      <c r="C41">
        <f t="shared" si="0"/>
        <v>293</v>
      </c>
    </row>
    <row r="42" spans="1:3" x14ac:dyDescent="0.4">
      <c r="A42">
        <v>42</v>
      </c>
      <c r="B42" s="130">
        <f>B40+0.001</f>
        <v>3.9000000000000028E-2</v>
      </c>
      <c r="C42">
        <f t="shared" si="0"/>
        <v>305</v>
      </c>
    </row>
    <row r="43" spans="1:3" x14ac:dyDescent="0.4">
      <c r="A43">
        <v>43</v>
      </c>
      <c r="B43" s="130">
        <f>B42+0.001</f>
        <v>4.0000000000000029E-2</v>
      </c>
      <c r="C43">
        <f t="shared" si="0"/>
        <v>313</v>
      </c>
    </row>
    <row r="44" spans="1:3" x14ac:dyDescent="0.4">
      <c r="A44">
        <v>44</v>
      </c>
      <c r="B44" s="130">
        <f t="shared" si="2"/>
        <v>4.1000000000000029E-2</v>
      </c>
      <c r="C44">
        <f t="shared" si="0"/>
        <v>321</v>
      </c>
    </row>
    <row r="45" spans="1:3" x14ac:dyDescent="0.4">
      <c r="A45">
        <v>45</v>
      </c>
      <c r="B45" s="130">
        <f t="shared" si="2"/>
        <v>4.200000000000003E-2</v>
      </c>
      <c r="C45">
        <f t="shared" ref="C45:C58" si="3">ROUND(B45*D$1,0)</f>
        <v>329</v>
      </c>
    </row>
    <row r="46" spans="1:3" x14ac:dyDescent="0.4">
      <c r="A46">
        <v>46</v>
      </c>
      <c r="B46" s="130">
        <f t="shared" si="2"/>
        <v>4.3000000000000031E-2</v>
      </c>
      <c r="C46">
        <f t="shared" si="3"/>
        <v>337</v>
      </c>
    </row>
    <row r="47" spans="1:3" x14ac:dyDescent="0.4">
      <c r="A47">
        <v>47</v>
      </c>
      <c r="B47" s="130">
        <f t="shared" si="2"/>
        <v>4.4000000000000032E-2</v>
      </c>
      <c r="C47">
        <f t="shared" si="3"/>
        <v>344</v>
      </c>
    </row>
    <row r="48" spans="1:3" x14ac:dyDescent="0.4">
      <c r="A48">
        <v>48</v>
      </c>
      <c r="B48" s="130">
        <f t="shared" si="2"/>
        <v>4.5000000000000033E-2</v>
      </c>
      <c r="C48">
        <f t="shared" si="3"/>
        <v>352</v>
      </c>
    </row>
    <row r="49" spans="1:3" x14ac:dyDescent="0.4">
      <c r="A49">
        <v>49</v>
      </c>
      <c r="B49" s="130">
        <f t="shared" si="2"/>
        <v>4.6000000000000034E-2</v>
      </c>
      <c r="C49">
        <f t="shared" si="3"/>
        <v>360</v>
      </c>
    </row>
    <row r="50" spans="1:3" x14ac:dyDescent="0.4">
      <c r="A50">
        <v>50</v>
      </c>
      <c r="B50" s="130">
        <f t="shared" si="2"/>
        <v>4.7000000000000035E-2</v>
      </c>
      <c r="C50">
        <f t="shared" si="3"/>
        <v>368</v>
      </c>
    </row>
    <row r="51" spans="1:3" x14ac:dyDescent="0.4">
      <c r="A51">
        <v>51</v>
      </c>
      <c r="B51" s="130">
        <f t="shared" si="2"/>
        <v>4.8000000000000036E-2</v>
      </c>
      <c r="C51">
        <f t="shared" si="3"/>
        <v>376</v>
      </c>
    </row>
    <row r="52" spans="1:3" x14ac:dyDescent="0.4">
      <c r="A52">
        <v>52</v>
      </c>
      <c r="B52" s="130">
        <f t="shared" si="2"/>
        <v>4.9000000000000037E-2</v>
      </c>
      <c r="C52">
        <f t="shared" si="3"/>
        <v>383</v>
      </c>
    </row>
    <row r="53" spans="1:3" x14ac:dyDescent="0.4">
      <c r="A53">
        <v>53</v>
      </c>
      <c r="B53" s="130">
        <f t="shared" si="2"/>
        <v>5.0000000000000037E-2</v>
      </c>
      <c r="C53">
        <f t="shared" si="3"/>
        <v>391</v>
      </c>
    </row>
    <row r="54" spans="1:3" x14ac:dyDescent="0.4">
      <c r="A54">
        <v>54</v>
      </c>
      <c r="B54" s="130">
        <f t="shared" si="2"/>
        <v>5.1000000000000038E-2</v>
      </c>
      <c r="C54">
        <f t="shared" si="3"/>
        <v>399</v>
      </c>
    </row>
    <row r="55" spans="1:3" x14ac:dyDescent="0.4">
      <c r="A55">
        <v>55</v>
      </c>
      <c r="B55" s="130">
        <f t="shared" si="2"/>
        <v>5.2000000000000039E-2</v>
      </c>
      <c r="C55">
        <f t="shared" si="3"/>
        <v>407</v>
      </c>
    </row>
    <row r="56" spans="1:3" x14ac:dyDescent="0.4">
      <c r="A56">
        <v>56</v>
      </c>
      <c r="B56" s="130">
        <f t="shared" si="2"/>
        <v>5.300000000000004E-2</v>
      </c>
      <c r="C56">
        <f t="shared" si="3"/>
        <v>415</v>
      </c>
    </row>
    <row r="57" spans="1:3" x14ac:dyDescent="0.4">
      <c r="A57">
        <v>57</v>
      </c>
      <c r="B57" s="130">
        <f t="shared" si="2"/>
        <v>5.4000000000000041E-2</v>
      </c>
      <c r="C57">
        <f t="shared" si="3"/>
        <v>423</v>
      </c>
    </row>
    <row r="58" spans="1:3" x14ac:dyDescent="0.4">
      <c r="A58">
        <v>58</v>
      </c>
      <c r="B58" s="130">
        <f t="shared" si="2"/>
        <v>5.5000000000000042E-2</v>
      </c>
      <c r="C58">
        <f t="shared" si="3"/>
        <v>430</v>
      </c>
    </row>
    <row r="59" spans="1:3" x14ac:dyDescent="0.4">
      <c r="A59">
        <v>59</v>
      </c>
      <c r="B59" s="130">
        <f t="shared" si="2"/>
        <v>5.6000000000000043E-2</v>
      </c>
      <c r="C59">
        <f t="shared" ref="C59:C63" si="4">ROUND(B59*D$1,0)</f>
        <v>438</v>
      </c>
    </row>
    <row r="60" spans="1:3" x14ac:dyDescent="0.4">
      <c r="A60">
        <v>60</v>
      </c>
      <c r="B60" s="130">
        <f t="shared" si="2"/>
        <v>5.7000000000000044E-2</v>
      </c>
      <c r="C60">
        <f t="shared" si="4"/>
        <v>446</v>
      </c>
    </row>
    <row r="61" spans="1:3" x14ac:dyDescent="0.4">
      <c r="A61">
        <v>61</v>
      </c>
      <c r="B61" s="130">
        <f t="shared" si="2"/>
        <v>5.8000000000000045E-2</v>
      </c>
      <c r="C61">
        <f t="shared" si="4"/>
        <v>454</v>
      </c>
    </row>
    <row r="62" spans="1:3" x14ac:dyDescent="0.4">
      <c r="A62">
        <v>62</v>
      </c>
      <c r="B62" s="130">
        <f t="shared" si="2"/>
        <v>5.9000000000000045E-2</v>
      </c>
      <c r="C62">
        <f t="shared" si="4"/>
        <v>462</v>
      </c>
    </row>
    <row r="63" spans="1:3" x14ac:dyDescent="0.4">
      <c r="A63">
        <v>63</v>
      </c>
      <c r="B63" s="130">
        <f t="shared" si="2"/>
        <v>6.0000000000000046E-2</v>
      </c>
      <c r="C63">
        <f t="shared" si="4"/>
        <v>470</v>
      </c>
    </row>
    <row r="64" spans="1:3" x14ac:dyDescent="0.4">
      <c r="A64">
        <v>64</v>
      </c>
      <c r="B64" s="130">
        <f t="shared" si="2"/>
        <v>6.1000000000000047E-2</v>
      </c>
      <c r="C64">
        <f t="shared" ref="C64:C93" si="5">ROUND(B64*D$1,0)</f>
        <v>477</v>
      </c>
    </row>
    <row r="65" spans="1:3" x14ac:dyDescent="0.4">
      <c r="A65">
        <v>65</v>
      </c>
      <c r="B65" s="130">
        <f t="shared" si="2"/>
        <v>6.2000000000000048E-2</v>
      </c>
      <c r="C65">
        <f t="shared" si="5"/>
        <v>485</v>
      </c>
    </row>
    <row r="66" spans="1:3" x14ac:dyDescent="0.4">
      <c r="A66">
        <v>66</v>
      </c>
      <c r="B66" s="130">
        <f t="shared" si="2"/>
        <v>6.3000000000000042E-2</v>
      </c>
      <c r="C66">
        <f t="shared" si="5"/>
        <v>493</v>
      </c>
    </row>
    <row r="67" spans="1:3" x14ac:dyDescent="0.4">
      <c r="A67">
        <v>67</v>
      </c>
      <c r="B67" s="130">
        <f t="shared" si="2"/>
        <v>6.4000000000000043E-2</v>
      </c>
      <c r="C67">
        <f t="shared" si="5"/>
        <v>501</v>
      </c>
    </row>
    <row r="68" spans="1:3" x14ac:dyDescent="0.4">
      <c r="A68">
        <v>68</v>
      </c>
      <c r="B68" s="130">
        <f t="shared" si="2"/>
        <v>6.5000000000000044E-2</v>
      </c>
      <c r="C68">
        <f t="shared" si="5"/>
        <v>509</v>
      </c>
    </row>
    <row r="69" spans="1:3" x14ac:dyDescent="0.4">
      <c r="A69">
        <v>69</v>
      </c>
      <c r="B69" s="130">
        <f t="shared" si="2"/>
        <v>6.6000000000000045E-2</v>
      </c>
      <c r="C69">
        <f t="shared" si="5"/>
        <v>517</v>
      </c>
    </row>
    <row r="70" spans="1:3" x14ac:dyDescent="0.4">
      <c r="A70">
        <v>70</v>
      </c>
      <c r="B70" s="130">
        <f t="shared" si="2"/>
        <v>6.7000000000000046E-2</v>
      </c>
      <c r="C70">
        <f t="shared" si="5"/>
        <v>524</v>
      </c>
    </row>
    <row r="71" spans="1:3" x14ac:dyDescent="0.4">
      <c r="A71">
        <v>71</v>
      </c>
      <c r="B71" s="130">
        <f t="shared" si="2"/>
        <v>6.8000000000000047E-2</v>
      </c>
      <c r="C71">
        <f t="shared" si="5"/>
        <v>532</v>
      </c>
    </row>
    <row r="72" spans="1:3" x14ac:dyDescent="0.4">
      <c r="A72">
        <v>72</v>
      </c>
      <c r="B72" s="130">
        <f t="shared" si="2"/>
        <v>6.9000000000000047E-2</v>
      </c>
      <c r="C72">
        <f t="shared" si="5"/>
        <v>540</v>
      </c>
    </row>
    <row r="73" spans="1:3" x14ac:dyDescent="0.4">
      <c r="A73">
        <v>73</v>
      </c>
      <c r="B73" s="130">
        <f t="shared" si="2"/>
        <v>7.0000000000000048E-2</v>
      </c>
      <c r="C73">
        <f t="shared" si="5"/>
        <v>548</v>
      </c>
    </row>
    <row r="74" spans="1:3" x14ac:dyDescent="0.4">
      <c r="A74">
        <v>74</v>
      </c>
      <c r="B74" s="130">
        <f t="shared" si="2"/>
        <v>7.1000000000000049E-2</v>
      </c>
      <c r="C74">
        <f t="shared" si="5"/>
        <v>556</v>
      </c>
    </row>
    <row r="75" spans="1:3" x14ac:dyDescent="0.4">
      <c r="A75">
        <v>75</v>
      </c>
      <c r="B75" s="130">
        <f t="shared" si="2"/>
        <v>7.200000000000005E-2</v>
      </c>
      <c r="C75">
        <f t="shared" si="5"/>
        <v>563</v>
      </c>
    </row>
    <row r="76" spans="1:3" x14ac:dyDescent="0.4">
      <c r="A76">
        <v>76</v>
      </c>
      <c r="B76" s="130">
        <f t="shared" si="2"/>
        <v>7.3000000000000051E-2</v>
      </c>
      <c r="C76">
        <f t="shared" si="5"/>
        <v>571</v>
      </c>
    </row>
    <row r="77" spans="1:3" x14ac:dyDescent="0.4">
      <c r="A77">
        <v>77</v>
      </c>
      <c r="B77" s="130">
        <f t="shared" si="2"/>
        <v>7.4000000000000052E-2</v>
      </c>
      <c r="C77">
        <f t="shared" si="5"/>
        <v>579</v>
      </c>
    </row>
    <row r="78" spans="1:3" x14ac:dyDescent="0.4">
      <c r="A78">
        <v>78</v>
      </c>
      <c r="B78" s="130">
        <f t="shared" si="2"/>
        <v>7.5000000000000053E-2</v>
      </c>
      <c r="C78">
        <f t="shared" si="5"/>
        <v>587</v>
      </c>
    </row>
    <row r="79" spans="1:3" x14ac:dyDescent="0.4">
      <c r="A79">
        <v>79</v>
      </c>
      <c r="B79" s="130">
        <f t="shared" ref="B79:B93" si="6">B78+0.001</f>
        <v>7.6000000000000054E-2</v>
      </c>
      <c r="C79">
        <f t="shared" si="5"/>
        <v>595</v>
      </c>
    </row>
    <row r="80" spans="1:3" x14ac:dyDescent="0.4">
      <c r="A80">
        <v>80</v>
      </c>
      <c r="B80" s="130">
        <f t="shared" si="6"/>
        <v>7.7000000000000055E-2</v>
      </c>
      <c r="C80">
        <f t="shared" si="5"/>
        <v>603</v>
      </c>
    </row>
    <row r="81" spans="1:3" x14ac:dyDescent="0.4">
      <c r="A81">
        <v>81</v>
      </c>
      <c r="B81" s="130">
        <f t="shared" si="6"/>
        <v>7.8000000000000055E-2</v>
      </c>
      <c r="C81">
        <f t="shared" si="5"/>
        <v>610</v>
      </c>
    </row>
    <row r="82" spans="1:3" x14ac:dyDescent="0.4">
      <c r="A82">
        <v>82</v>
      </c>
      <c r="B82" s="130">
        <f t="shared" si="6"/>
        <v>7.9000000000000056E-2</v>
      </c>
      <c r="C82">
        <f t="shared" si="5"/>
        <v>618</v>
      </c>
    </row>
    <row r="83" spans="1:3" x14ac:dyDescent="0.4">
      <c r="A83">
        <v>83</v>
      </c>
      <c r="B83" s="130">
        <f t="shared" si="6"/>
        <v>8.0000000000000057E-2</v>
      </c>
      <c r="C83">
        <f t="shared" si="5"/>
        <v>626</v>
      </c>
    </row>
    <row r="84" spans="1:3" x14ac:dyDescent="0.4">
      <c r="A84">
        <v>84</v>
      </c>
      <c r="B84" s="130">
        <f t="shared" si="6"/>
        <v>8.1000000000000058E-2</v>
      </c>
      <c r="C84">
        <f t="shared" si="5"/>
        <v>634</v>
      </c>
    </row>
    <row r="85" spans="1:3" x14ac:dyDescent="0.4">
      <c r="A85">
        <v>85</v>
      </c>
      <c r="B85" s="130">
        <f t="shared" si="6"/>
        <v>8.2000000000000059E-2</v>
      </c>
      <c r="C85">
        <f t="shared" si="5"/>
        <v>642</v>
      </c>
    </row>
    <row r="86" spans="1:3" x14ac:dyDescent="0.4">
      <c r="A86">
        <v>86</v>
      </c>
      <c r="B86" s="130">
        <f t="shared" si="6"/>
        <v>8.300000000000006E-2</v>
      </c>
      <c r="C86">
        <f t="shared" si="5"/>
        <v>650</v>
      </c>
    </row>
    <row r="87" spans="1:3" x14ac:dyDescent="0.4">
      <c r="A87">
        <v>87</v>
      </c>
      <c r="B87" s="130">
        <f t="shared" si="6"/>
        <v>8.4000000000000061E-2</v>
      </c>
      <c r="C87">
        <f t="shared" si="5"/>
        <v>657</v>
      </c>
    </row>
    <row r="88" spans="1:3" x14ac:dyDescent="0.4">
      <c r="A88">
        <v>88</v>
      </c>
      <c r="B88" s="130">
        <f t="shared" si="6"/>
        <v>8.5000000000000062E-2</v>
      </c>
      <c r="C88">
        <f t="shared" si="5"/>
        <v>665</v>
      </c>
    </row>
    <row r="89" spans="1:3" x14ac:dyDescent="0.4">
      <c r="A89">
        <v>89</v>
      </c>
      <c r="B89" s="130">
        <f t="shared" si="6"/>
        <v>8.6000000000000063E-2</v>
      </c>
      <c r="C89">
        <f t="shared" si="5"/>
        <v>673</v>
      </c>
    </row>
    <row r="90" spans="1:3" x14ac:dyDescent="0.4">
      <c r="A90">
        <v>90</v>
      </c>
      <c r="B90" s="130">
        <f t="shared" si="6"/>
        <v>8.7000000000000063E-2</v>
      </c>
      <c r="C90">
        <f t="shared" si="5"/>
        <v>681</v>
      </c>
    </row>
    <row r="91" spans="1:3" x14ac:dyDescent="0.4">
      <c r="A91">
        <v>91</v>
      </c>
      <c r="B91" s="130">
        <f t="shared" si="6"/>
        <v>8.8000000000000064E-2</v>
      </c>
      <c r="C91">
        <f t="shared" si="5"/>
        <v>689</v>
      </c>
    </row>
    <row r="92" spans="1:3" x14ac:dyDescent="0.4">
      <c r="A92">
        <v>92</v>
      </c>
      <c r="B92" s="130">
        <f t="shared" si="6"/>
        <v>8.9000000000000065E-2</v>
      </c>
      <c r="C92">
        <f t="shared" si="5"/>
        <v>697</v>
      </c>
    </row>
    <row r="93" spans="1:3" x14ac:dyDescent="0.4">
      <c r="A93">
        <v>93</v>
      </c>
      <c r="B93" s="130">
        <f t="shared" si="6"/>
        <v>9.0000000000000066E-2</v>
      </c>
      <c r="C93">
        <f t="shared" si="5"/>
        <v>704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o u r   1 "   I d = " { 6 A 3 B C 1 1 4 - F 1 2 7 - 4 6 C 4 - A 3 1 2 - 9 3 6 4 9 2 A B 1 D 2 9 } "   T o u r I d = " 4 5 a 0 4 9 1 6 - b 7 e d - 4 e 4 5 - a c 6 7 - 2 f f e c d d 8 c 2 1 5 "   X m l V e r = " 5 "   M i n X m l V e r = " 3 " > < D e s c r i p t i o n > S o m e   d e s c r i p t i o n   f o r   t h e   t o u r   g o e s   h e r e < / D e s c r i p t i o n > < / T o u r > < / T o u r s > < / V i s u a l i z a t i o n > 
</file>

<file path=customXml/item2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6 4 d 1 b 6 8 f - 4 9 6 5 - 4 2 8 9 - a 7 7 e - d a d 3 0 8 9 3 0 2 e d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 4 4 < / L a t i t u d e > < L o n g i t u d e > - 9 3 < / L o n g i t u d e > < R o t a t i o n > 0 < / R o t a t i o n > < P i v o t A n g l e > - 0 . 0 8 7 2 5 1 6 7 0 1 5 2 4 7 0 8 1 7 < / P i v o t A n g l e > < D i s t a n c e > 1 < / D i s t a n c e > < / C a m e r a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  / & g t ; & l t ; D e c o r a t o r s   / & g t ; & l t ; / S e r i a l i z e d L a y e r M a n a g e r & g t ; < / L a y e r s C o n t e n t > < / S c e n e > < / S c e n e s > < / T o u r > 
</file>

<file path=customXml/itemProps1.xml><?xml version="1.0" encoding="utf-8"?>
<ds:datastoreItem xmlns:ds="http://schemas.openxmlformats.org/officeDocument/2006/customXml" ds:itemID="{4C047749-64BB-4032-B87E-19BAFE888FC4}">
  <ds:schemaRefs>
    <ds:schemaRef ds:uri="http://www.w3.org/2001/XMLSchema"/>
    <ds:schemaRef ds:uri="http://microsoft.data.visualization.Client.Excel/1.0"/>
  </ds:schemaRefs>
</ds:datastoreItem>
</file>

<file path=customXml/itemProps2.xml><?xml version="1.0" encoding="utf-8"?>
<ds:datastoreItem xmlns:ds="http://schemas.openxmlformats.org/officeDocument/2006/customXml" ds:itemID="{6A3BC114-F127-46C4-A312-936492AB1D29}">
  <ds:schemaRefs>
    <ds:schemaRef ds:uri="http://www.w3.org/2001/XMLSchema"/>
    <ds:schemaRef ds:uri="http://microsoft.data.visualization.engine.tours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FY2026 RPDC </vt:lpstr>
      <vt:lpstr>SingleDistrict</vt:lpstr>
      <vt:lpstr>Valuations</vt:lpstr>
      <vt:lpstr>Sheet1</vt:lpstr>
      <vt:lpstr>SingleDistrict!Print_Area</vt:lpstr>
      <vt:lpstr>'FY2026 RPDC '!Print_Titles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</dc:creator>
  <cp:lastModifiedBy>Ken</cp:lastModifiedBy>
  <cp:lastPrinted>2025-04-10T18:15:01Z</cp:lastPrinted>
  <dcterms:created xsi:type="dcterms:W3CDTF">2010-01-05T21:03:46Z</dcterms:created>
  <dcterms:modified xsi:type="dcterms:W3CDTF">2025-04-10T18:15:30Z</dcterms:modified>
</cp:coreProperties>
</file>